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市民税課\０４　市民税係共有\06　様式集\01　市申告書\07　R5年度　市申様式\02 HP掲載用\"/>
    </mc:Choice>
  </mc:AlternateContent>
  <bookViews>
    <workbookView xWindow="480" yWindow="60" windowWidth="18180" windowHeight="11925" tabRatio="627"/>
  </bookViews>
  <sheets>
    <sheet name="入力シート" sheetId="4" r:id="rId1"/>
    <sheet name="申告書" sheetId="1" r:id="rId2"/>
    <sheet name="控" sheetId="15" r:id="rId3"/>
    <sheet name="分離課税用別表" sheetId="6" r:id="rId4"/>
    <sheet name="換算" sheetId="11" state="hidden" r:id="rId5"/>
  </sheets>
  <definedNames>
    <definedName name="_xlnm.Print_Area" localSheetId="2">控!$A$3:$HZ$152</definedName>
    <definedName name="_xlnm.Print_Area" localSheetId="1">申告書!$A$3:$HZ$152</definedName>
  </definedNames>
  <calcPr calcId="162913"/>
</workbook>
</file>

<file path=xl/calcChain.xml><?xml version="1.0" encoding="utf-8"?>
<calcChain xmlns="http://schemas.openxmlformats.org/spreadsheetml/2006/main">
  <c r="AO12" i="11" l="1"/>
  <c r="E42" i="4" l="1"/>
  <c r="BR18" i="11" l="1"/>
  <c r="AM4" i="4"/>
  <c r="AG100" i="4"/>
  <c r="U85" i="4"/>
  <c r="J26" i="4"/>
  <c r="I26" i="4"/>
  <c r="I25" i="4"/>
  <c r="S1" i="11" l="1"/>
  <c r="D1" i="11"/>
  <c r="BA5" i="11"/>
  <c r="S85" i="4" l="1"/>
  <c r="O95" i="4"/>
  <c r="O96" i="4" s="1"/>
  <c r="N95" i="4"/>
  <c r="M86" i="4"/>
  <c r="G10" i="4" l="1"/>
  <c r="G11" i="4"/>
  <c r="D1" i="4" l="1"/>
  <c r="P1" i="4" l="1"/>
  <c r="L11" i="4" s="1"/>
  <c r="L16" i="4" l="1"/>
  <c r="L10" i="4"/>
  <c r="M6" i="4"/>
  <c r="L2" i="4"/>
  <c r="D2" i="4"/>
  <c r="T1" i="4"/>
  <c r="L5" i="4"/>
  <c r="D3" i="1" s="1"/>
  <c r="L3" i="4"/>
  <c r="BT144" i="15" s="1"/>
  <c r="N5" i="4"/>
  <c r="A20" i="15" l="1"/>
  <c r="D3" i="15"/>
  <c r="BT144" i="1"/>
  <c r="A20" i="1"/>
  <c r="O5" i="4"/>
  <c r="N3" i="4" l="1"/>
  <c r="R3" i="4" l="1"/>
  <c r="D113" i="4" l="1"/>
  <c r="AW13" i="4" l="1"/>
  <c r="AZ4" i="4"/>
  <c r="AZ5" i="4"/>
  <c r="AZ6" i="4"/>
  <c r="AZ7" i="4"/>
  <c r="AZ8" i="4"/>
  <c r="AZ9" i="4"/>
  <c r="AZ10" i="4"/>
  <c r="AZ11" i="4"/>
  <c r="AZ12" i="4"/>
  <c r="AZ3" i="4"/>
  <c r="AW4" i="4"/>
  <c r="AW5" i="4"/>
  <c r="AW6" i="4"/>
  <c r="AW7" i="4"/>
  <c r="AW8" i="4"/>
  <c r="AW9" i="4"/>
  <c r="AW10" i="4"/>
  <c r="AW11" i="4"/>
  <c r="AW12" i="4"/>
  <c r="AW3" i="4"/>
  <c r="BS18" i="11" l="1"/>
  <c r="BB13" i="4" l="1"/>
  <c r="AM14" i="4" s="1"/>
  <c r="AY13" i="4"/>
  <c r="AM8" i="4" s="1"/>
  <c r="AZ13" i="4"/>
  <c r="N73" i="4"/>
  <c r="N72" i="4"/>
  <c r="N71" i="4"/>
  <c r="N70" i="4"/>
  <c r="N69" i="4"/>
  <c r="N68" i="4"/>
  <c r="N67" i="4"/>
  <c r="N66" i="4"/>
  <c r="N65" i="4"/>
  <c r="AV86" i="4" l="1"/>
  <c r="DI2" i="1"/>
  <c r="AB27" i="11"/>
  <c r="AB29" i="11"/>
  <c r="AB30" i="11"/>
  <c r="AB28" i="11"/>
  <c r="AB26" i="11"/>
  <c r="AB25" i="11"/>
  <c r="CQ4" i="15" l="1"/>
  <c r="CQ4" i="1"/>
  <c r="BN10" i="11" l="1"/>
  <c r="BN11" i="11"/>
  <c r="BN13" i="11" l="1"/>
  <c r="BN14" i="11"/>
  <c r="G24" i="4" l="1"/>
  <c r="K24" i="4" s="1"/>
  <c r="B27" i="4" l="1"/>
  <c r="E27" i="4"/>
  <c r="Q3" i="4"/>
  <c r="H34" i="4" l="1"/>
  <c r="A1" i="4"/>
  <c r="J24" i="4"/>
  <c r="AA85" i="4" l="1"/>
  <c r="G26" i="4" l="1"/>
  <c r="K25" i="4" s="1"/>
  <c r="K26" i="4" s="1"/>
  <c r="CT50" i="15" l="1"/>
  <c r="CT47" i="15"/>
  <c r="CT86" i="1"/>
  <c r="CT47" i="1"/>
  <c r="CT86" i="15"/>
  <c r="CT83" i="15"/>
  <c r="HC48" i="15" l="1"/>
  <c r="FB48" i="15"/>
  <c r="HC44" i="15"/>
  <c r="FM44" i="15"/>
  <c r="FB44" i="15"/>
  <c r="GG48" i="15"/>
  <c r="GG44" i="15"/>
  <c r="FB48" i="1"/>
  <c r="HC48" i="1"/>
  <c r="GG48" i="1"/>
  <c r="GG44" i="1"/>
  <c r="FM44" i="1"/>
  <c r="HC44" i="1"/>
  <c r="FB44" i="1"/>
  <c r="CT83" i="1"/>
  <c r="G1" i="4"/>
  <c r="O10" i="4" s="1"/>
  <c r="O13" i="4"/>
  <c r="H1" i="4" l="1"/>
  <c r="CZ7" i="6"/>
  <c r="AT67" i="4" l="1"/>
  <c r="BX9" i="11"/>
  <c r="AT68" i="4" s="1"/>
  <c r="BX10" i="11"/>
  <c r="AT69" i="4" s="1"/>
  <c r="BX11" i="11"/>
  <c r="AT70" i="4" s="1"/>
  <c r="BX12" i="11"/>
  <c r="AT71" i="4" s="1"/>
  <c r="BX8" i="11"/>
  <c r="M87" i="4"/>
  <c r="C94" i="4"/>
  <c r="X57" i="4" l="1"/>
  <c r="X56" i="4"/>
  <c r="X67" i="4"/>
  <c r="AQ67" i="4" s="1"/>
  <c r="X58" i="4"/>
  <c r="X60" i="4"/>
  <c r="X59" i="4"/>
  <c r="X70" i="4"/>
  <c r="X61" i="4"/>
  <c r="X69" i="4"/>
  <c r="X68" i="4"/>
  <c r="X63" i="4"/>
  <c r="X71" i="4"/>
  <c r="X72" i="4"/>
  <c r="X62" i="4"/>
  <c r="BZ2" i="15"/>
  <c r="DI2" i="15" s="1"/>
  <c r="BT151" i="15"/>
  <c r="BT149" i="15"/>
  <c r="AU138" i="15"/>
  <c r="AC138" i="15"/>
  <c r="K138" i="15"/>
  <c r="AU133" i="15"/>
  <c r="AC133" i="15"/>
  <c r="K133" i="15"/>
  <c r="ES131" i="15"/>
  <c r="AY73" i="15"/>
  <c r="U73" i="15"/>
  <c r="U70" i="15" s="1"/>
  <c r="GN69" i="15"/>
  <c r="FB69" i="15"/>
  <c r="EK69" i="15"/>
  <c r="AW55" i="15"/>
  <c r="AS53" i="15"/>
  <c r="EB48" i="15"/>
  <c r="CT38" i="15"/>
  <c r="EK34" i="15"/>
  <c r="EK32" i="15"/>
  <c r="CT32" i="15"/>
  <c r="EK30" i="15"/>
  <c r="HG28" i="15"/>
  <c r="GT28" i="15"/>
  <c r="FB28" i="15"/>
  <c r="EK28" i="15"/>
  <c r="EK26" i="15"/>
  <c r="CT26" i="15"/>
  <c r="EK24" i="15"/>
  <c r="EK22" i="15"/>
  <c r="EK20" i="15"/>
  <c r="EK18" i="15"/>
  <c r="EK16" i="15"/>
  <c r="GT14" i="15"/>
  <c r="GG14" i="15"/>
  <c r="FB14" i="15"/>
  <c r="EK14" i="15"/>
  <c r="GT12" i="15"/>
  <c r="GG12" i="15"/>
  <c r="FB12" i="15"/>
  <c r="EK12" i="15"/>
  <c r="FS71" i="15" l="1"/>
  <c r="E72" i="4"/>
  <c r="C72" i="4"/>
  <c r="G66" i="4"/>
  <c r="E66" i="4"/>
  <c r="C66" i="4"/>
  <c r="E61" i="4"/>
  <c r="C61" i="4"/>
  <c r="B66" i="11" l="1"/>
  <c r="B65" i="11"/>
  <c r="R31" i="11" l="1"/>
  <c r="R32" i="11"/>
  <c r="R33" i="11"/>
  <c r="R30" i="11"/>
  <c r="O18" i="4" l="1"/>
  <c r="O17" i="4"/>
  <c r="O16" i="4"/>
  <c r="O15" i="4"/>
  <c r="O14" i="4"/>
  <c r="B7" i="11" l="1"/>
  <c r="Q23" i="11"/>
  <c r="G22" i="4" l="1"/>
  <c r="CT44" i="15" s="1"/>
  <c r="BO14" i="11" l="1"/>
  <c r="BO13" i="11"/>
  <c r="BP14" i="11" l="1"/>
  <c r="BP11" i="11"/>
  <c r="BQ14" i="11"/>
  <c r="BQ11" i="11"/>
  <c r="BP13" i="11"/>
  <c r="BQ13" i="11"/>
  <c r="BQ10" i="11"/>
  <c r="BP10" i="11"/>
  <c r="G30" i="4" l="1"/>
  <c r="F30" i="4"/>
  <c r="HE73" i="15" s="1"/>
  <c r="F33" i="4"/>
  <c r="AO9" i="11" s="1"/>
  <c r="F34" i="4"/>
  <c r="F35" i="4"/>
  <c r="AO11" i="11" s="1"/>
  <c r="CT74" i="15" s="1"/>
  <c r="CT62" i="15" l="1"/>
  <c r="HG69" i="15"/>
  <c r="CT59" i="15"/>
  <c r="AO15" i="11"/>
  <c r="CT92" i="15" s="1"/>
  <c r="P19" i="4"/>
  <c r="J54" i="4" l="1"/>
  <c r="CT101" i="15" s="1"/>
  <c r="J53" i="4"/>
  <c r="F75" i="4" l="1"/>
  <c r="M93" i="4" l="1"/>
  <c r="M92" i="4"/>
  <c r="M91" i="4"/>
  <c r="M90" i="4"/>
  <c r="Q50" i="4" l="1"/>
  <c r="O50" i="4" s="1"/>
  <c r="Q51" i="4"/>
  <c r="Q52" i="4"/>
  <c r="R52" i="4" s="1"/>
  <c r="Q53" i="4"/>
  <c r="Q54" i="4"/>
  <c r="R54" i="4" s="1"/>
  <c r="Q55" i="4"/>
  <c r="R55" i="4" s="1"/>
  <c r="R53" i="4" l="1"/>
  <c r="O53" i="4" s="1"/>
  <c r="R50" i="4"/>
  <c r="Q56" i="4"/>
  <c r="O55" i="4"/>
  <c r="R51" i="4"/>
  <c r="O52" i="4" s="1"/>
  <c r="O51" i="4"/>
  <c r="O54" i="4"/>
  <c r="F78" i="4"/>
  <c r="G78" i="4" s="1"/>
  <c r="O56" i="4" l="1"/>
  <c r="S74" i="4"/>
  <c r="AO14" i="11" l="1"/>
  <c r="AN34" i="15"/>
  <c r="K30" i="15"/>
  <c r="AN28" i="15"/>
  <c r="AN30" i="15"/>
  <c r="AN32" i="15"/>
  <c r="AL32" i="15"/>
  <c r="K32" i="15"/>
  <c r="K28" i="15"/>
  <c r="K28" i="1"/>
  <c r="K30" i="1"/>
  <c r="Q12" i="11"/>
  <c r="Q11" i="11"/>
  <c r="Q10" i="11"/>
  <c r="Q9" i="11"/>
  <c r="Q33" i="11" l="1"/>
  <c r="Q32" i="11"/>
  <c r="Q31" i="11"/>
  <c r="Q30" i="11"/>
  <c r="Q29" i="11"/>
  <c r="Q27" i="11"/>
  <c r="Q26" i="11"/>
  <c r="Q25" i="11"/>
  <c r="Q24" i="11"/>
  <c r="Q18" i="11"/>
  <c r="Q17" i="11"/>
  <c r="Q16" i="11"/>
  <c r="Q15" i="11"/>
  <c r="Q14" i="11"/>
  <c r="Q8" i="11"/>
  <c r="Q38" i="11"/>
  <c r="Q36" i="11"/>
  <c r="Q21" i="11"/>
  <c r="R26" i="11" l="1"/>
  <c r="R27" i="11"/>
  <c r="R25" i="11"/>
  <c r="R24" i="11"/>
  <c r="Q48" i="11"/>
  <c r="Q47" i="11"/>
  <c r="Q46" i="11"/>
  <c r="Q45" i="11"/>
  <c r="Q44" i="11"/>
  <c r="Q42" i="11"/>
  <c r="Q41" i="11"/>
  <c r="Q40" i="11"/>
  <c r="Q39" i="11"/>
  <c r="B82" i="11"/>
  <c r="B81" i="11"/>
  <c r="B80" i="11"/>
  <c r="B79" i="11"/>
  <c r="B78" i="11"/>
  <c r="B77" i="11"/>
  <c r="B76" i="11"/>
  <c r="B75" i="11"/>
  <c r="B74" i="11"/>
  <c r="B73" i="11"/>
  <c r="B72" i="11"/>
  <c r="C33" i="11"/>
  <c r="C8" i="11"/>
  <c r="C9" i="11"/>
  <c r="C10" i="11"/>
  <c r="C11" i="11"/>
  <c r="C12" i="11"/>
  <c r="C13" i="11"/>
  <c r="C14" i="11"/>
  <c r="C15" i="11"/>
  <c r="C16" i="11"/>
  <c r="C17" i="11"/>
  <c r="B18" i="11"/>
  <c r="B71" i="11"/>
  <c r="B68" i="11"/>
  <c r="B49" i="11"/>
  <c r="B34" i="11"/>
  <c r="B33" i="11"/>
  <c r="B17" i="11"/>
  <c r="O3" i="4"/>
  <c r="AA17" i="15" s="1"/>
  <c r="V3" i="4"/>
  <c r="U3" i="4"/>
  <c r="T3" i="4"/>
  <c r="S3" i="4"/>
  <c r="AD7" i="15"/>
  <c r="C56" i="11"/>
  <c r="C40" i="11"/>
  <c r="C24" i="11"/>
  <c r="B48" i="11" l="1"/>
  <c r="C58" i="11"/>
  <c r="C59" i="11"/>
  <c r="C60" i="11"/>
  <c r="C61" i="11"/>
  <c r="C62" i="11"/>
  <c r="C63" i="11"/>
  <c r="C64" i="11"/>
  <c r="C57" i="11"/>
  <c r="C42" i="11"/>
  <c r="C43" i="11"/>
  <c r="C44" i="11"/>
  <c r="C45" i="11"/>
  <c r="C46" i="11"/>
  <c r="C47" i="11"/>
  <c r="C48" i="11"/>
  <c r="C49" i="11"/>
  <c r="C41" i="11"/>
  <c r="C26" i="11"/>
  <c r="C27" i="11"/>
  <c r="C28" i="11"/>
  <c r="C29" i="11"/>
  <c r="C30" i="11"/>
  <c r="C31" i="11"/>
  <c r="C32" i="11"/>
  <c r="C25" i="11"/>
  <c r="B52" i="11"/>
  <c r="B36" i="11"/>
  <c r="B20" i="11"/>
  <c r="B4" i="11"/>
  <c r="B64" i="11"/>
  <c r="B63" i="11"/>
  <c r="B62" i="11"/>
  <c r="B61" i="11"/>
  <c r="B60" i="11"/>
  <c r="B59" i="11"/>
  <c r="B58" i="11"/>
  <c r="B57" i="11"/>
  <c r="B56" i="11"/>
  <c r="B55" i="11"/>
  <c r="B47" i="11"/>
  <c r="B46" i="11"/>
  <c r="B45" i="11"/>
  <c r="B44" i="11"/>
  <c r="B43" i="11"/>
  <c r="B42" i="11"/>
  <c r="B41" i="11"/>
  <c r="B40" i="11"/>
  <c r="B39" i="11"/>
  <c r="B24" i="11"/>
  <c r="B25" i="11"/>
  <c r="B26" i="11"/>
  <c r="B27" i="11"/>
  <c r="B28" i="11"/>
  <c r="B29" i="11"/>
  <c r="B30" i="11"/>
  <c r="B31" i="11"/>
  <c r="B32" i="11"/>
  <c r="B23" i="11"/>
  <c r="B16" i="11"/>
  <c r="B15" i="11"/>
  <c r="B14" i="11"/>
  <c r="B13" i="11"/>
  <c r="B12" i="11"/>
  <c r="B11" i="11"/>
  <c r="B10" i="11"/>
  <c r="B9" i="11"/>
  <c r="B8" i="11"/>
  <c r="V1" i="11" l="1"/>
  <c r="I46" i="4"/>
  <c r="EF40" i="15" s="1"/>
  <c r="AS12" i="11" l="1"/>
  <c r="C45" i="4"/>
  <c r="CT41" i="15" s="1"/>
  <c r="J25" i="11" l="1"/>
  <c r="AS11" i="11"/>
  <c r="CT98" i="15" s="1"/>
  <c r="G55" i="11" l="1"/>
  <c r="CT98" i="1"/>
  <c r="G39" i="11"/>
  <c r="G7" i="11"/>
  <c r="G23" i="11"/>
  <c r="AA21" i="11" l="1"/>
  <c r="AE21" i="11" s="1"/>
  <c r="AA20" i="11"/>
  <c r="AE20" i="11" s="1"/>
  <c r="AA18" i="11"/>
  <c r="AE18" i="11" s="1"/>
  <c r="AA17" i="11"/>
  <c r="AE17" i="11" s="1"/>
  <c r="CT44" i="1"/>
  <c r="AJ100" i="4"/>
  <c r="O84" i="4" l="1"/>
  <c r="AA17" i="1"/>
  <c r="S94" i="4" l="1"/>
  <c r="T94" i="4" s="1"/>
  <c r="N86" i="4" l="1"/>
  <c r="A86" i="4" l="1"/>
  <c r="X3" i="4"/>
  <c r="CD15" i="15" s="1"/>
  <c r="BT151" i="1" l="1"/>
  <c r="CT101" i="1" l="1"/>
  <c r="GT14" i="1" l="1"/>
  <c r="GG14" i="1"/>
  <c r="FB14" i="1"/>
  <c r="AD32" i="11" l="1"/>
  <c r="X3" i="11" s="1"/>
  <c r="AC32" i="11"/>
  <c r="N21" i="11" l="1"/>
  <c r="K22" i="11"/>
  <c r="K14" i="11"/>
  <c r="K6" i="11"/>
  <c r="K13" i="11"/>
  <c r="K20" i="11"/>
  <c r="K12" i="11"/>
  <c r="K19" i="11"/>
  <c r="K11" i="11"/>
  <c r="K18" i="11"/>
  <c r="K17" i="11"/>
  <c r="K16" i="11"/>
  <c r="J6" i="11"/>
  <c r="K21" i="11"/>
  <c r="K10" i="11"/>
  <c r="K9" i="11"/>
  <c r="K8" i="11"/>
  <c r="K15" i="11"/>
  <c r="K7" i="11"/>
  <c r="J22" i="11"/>
  <c r="J14" i="11"/>
  <c r="J21" i="11"/>
  <c r="J13" i="11"/>
  <c r="J20" i="11"/>
  <c r="J12" i="11"/>
  <c r="J19" i="11"/>
  <c r="J11" i="11"/>
  <c r="J18" i="11"/>
  <c r="J10" i="11"/>
  <c r="J17" i="11"/>
  <c r="J9" i="11"/>
  <c r="J16" i="11"/>
  <c r="J15" i="11"/>
  <c r="J7" i="11"/>
  <c r="J8" i="11"/>
  <c r="AE32" i="11"/>
  <c r="Y1" i="11" s="1"/>
  <c r="O15" i="11"/>
  <c r="O17" i="11"/>
  <c r="M13" i="11"/>
  <c r="L16" i="11"/>
  <c r="L6" i="11"/>
  <c r="O13" i="11"/>
  <c r="L10" i="11"/>
  <c r="L18" i="11"/>
  <c r="N14" i="11"/>
  <c r="O6" i="11"/>
  <c r="O14" i="11"/>
  <c r="M22" i="11"/>
  <c r="L19" i="11"/>
  <c r="O7" i="11"/>
  <c r="O12" i="11"/>
  <c r="L21" i="11"/>
  <c r="O22" i="11"/>
  <c r="M10" i="11"/>
  <c r="M20" i="11"/>
  <c r="O10" i="11"/>
  <c r="M6" i="11"/>
  <c r="O11" i="11"/>
  <c r="L9" i="11"/>
  <c r="O18" i="11"/>
  <c r="M9" i="11"/>
  <c r="M17" i="11"/>
  <c r="N7" i="11"/>
  <c r="O20" i="11"/>
  <c r="M11" i="11"/>
  <c r="O8" i="11"/>
  <c r="O16" i="11"/>
  <c r="L15" i="11"/>
  <c r="L11" i="11"/>
  <c r="O9" i="11"/>
  <c r="O21" i="11"/>
  <c r="N19" i="11"/>
  <c r="M16" i="11"/>
  <c r="L13" i="11"/>
  <c r="L17" i="11"/>
  <c r="L12" i="11"/>
  <c r="M15" i="11"/>
  <c r="N11" i="11"/>
  <c r="N16" i="11"/>
  <c r="N6" i="11"/>
  <c r="L8" i="11"/>
  <c r="L7" i="11"/>
  <c r="M14" i="11"/>
  <c r="M8" i="11"/>
  <c r="L14" i="11"/>
  <c r="M19" i="11"/>
  <c r="N15" i="11"/>
  <c r="O19" i="11"/>
  <c r="M18" i="11"/>
  <c r="M21" i="11"/>
  <c r="L20" i="11"/>
  <c r="L22" i="11"/>
  <c r="M7" i="11"/>
  <c r="M12" i="11"/>
  <c r="N10" i="11"/>
  <c r="N22" i="11"/>
  <c r="N12" i="11"/>
  <c r="N17" i="11"/>
  <c r="N18" i="11"/>
  <c r="N9" i="11"/>
  <c r="N20" i="11"/>
  <c r="N13" i="11"/>
  <c r="N8" i="11"/>
  <c r="H21" i="4" l="1"/>
  <c r="Y3" i="11"/>
  <c r="Q7" i="11"/>
  <c r="Q37" i="11"/>
  <c r="Q28" i="11"/>
  <c r="Q43" i="11"/>
  <c r="Q22" i="11"/>
  <c r="Q13" i="11"/>
  <c r="L25" i="11"/>
  <c r="K25" i="11"/>
  <c r="K27" i="11" s="1"/>
  <c r="N25" i="11"/>
  <c r="M25" i="11"/>
  <c r="AY73" i="1"/>
  <c r="U73" i="1"/>
  <c r="U70" i="1" s="1"/>
  <c r="BT149" i="1"/>
  <c r="AD6" i="11" l="1"/>
  <c r="AB11" i="11"/>
  <c r="AE5" i="11"/>
  <c r="AG8" i="11"/>
  <c r="AH11" i="11"/>
  <c r="AD13" i="11"/>
  <c r="AG14" i="11"/>
  <c r="AD14" i="11"/>
  <c r="AE11" i="11"/>
  <c r="AG5" i="11"/>
  <c r="AC6" i="11"/>
  <c r="AI11" i="11"/>
  <c r="AC11" i="11"/>
  <c r="AH8" i="11"/>
  <c r="AE10" i="11"/>
  <c r="AC12" i="11"/>
  <c r="AI6" i="11"/>
  <c r="AD11" i="11"/>
  <c r="AI7" i="11"/>
  <c r="AH12" i="11"/>
  <c r="AB7" i="11"/>
  <c r="AF12" i="11"/>
  <c r="AI14" i="11"/>
  <c r="AC14" i="11"/>
  <c r="AH6" i="11"/>
  <c r="AE14" i="11"/>
  <c r="AI5" i="11"/>
  <c r="AH13" i="11"/>
  <c r="AF14" i="11"/>
  <c r="AD7" i="11"/>
  <c r="AE12" i="11"/>
  <c r="AE9" i="11"/>
  <c r="AH7" i="11"/>
  <c r="AG11" i="11"/>
  <c r="AH5" i="11"/>
  <c r="AE6" i="11"/>
  <c r="AH3" i="11"/>
  <c r="AE7" i="11"/>
  <c r="AF9" i="11"/>
  <c r="AF10" i="11"/>
  <c r="AC9" i="11"/>
  <c r="AF7" i="11"/>
  <c r="AH9" i="11"/>
  <c r="AI13" i="11"/>
  <c r="AD12" i="11"/>
  <c r="AI9" i="11"/>
  <c r="AG6" i="11"/>
  <c r="AI10" i="11"/>
  <c r="AD5" i="11"/>
  <c r="AF13" i="11"/>
  <c r="AB12" i="11"/>
  <c r="AG3" i="11"/>
  <c r="AB6" i="11"/>
  <c r="AF6" i="11"/>
  <c r="AH10" i="11"/>
  <c r="AF8" i="11"/>
  <c r="AE8" i="11"/>
  <c r="AC10" i="11"/>
  <c r="AF3" i="11"/>
  <c r="AF5" i="11"/>
  <c r="AG9" i="11"/>
  <c r="AC7" i="11"/>
  <c r="AG7" i="11"/>
  <c r="AC13" i="11"/>
  <c r="AD10" i="11"/>
  <c r="AI8" i="11"/>
  <c r="AC5" i="11"/>
  <c r="AD9" i="11"/>
  <c r="AF11" i="11"/>
  <c r="AB9" i="11"/>
  <c r="AE13" i="11"/>
  <c r="AD3" i="11"/>
  <c r="AC8" i="11"/>
  <c r="AB14" i="11"/>
  <c r="AI12" i="11"/>
  <c r="AG10" i="11"/>
  <c r="AH14" i="11"/>
  <c r="AG13" i="11"/>
  <c r="AD8" i="11"/>
  <c r="AB13" i="11"/>
  <c r="AG12" i="11"/>
  <c r="AB8" i="11"/>
  <c r="L27" i="11"/>
  <c r="M27" i="11" s="1"/>
  <c r="N27" i="11" s="1"/>
  <c r="FB28" i="1"/>
  <c r="AB17" i="11" l="1"/>
  <c r="AC17" i="11" s="1"/>
  <c r="AD17" i="11"/>
  <c r="AD20" i="11"/>
  <c r="AB20" i="11"/>
  <c r="AC20" i="11" s="1"/>
  <c r="K106" i="4"/>
  <c r="HA129" i="15" s="1"/>
  <c r="I106" i="4"/>
  <c r="D106" i="4"/>
  <c r="HK125" i="15" s="1"/>
  <c r="C10" i="4" l="1"/>
  <c r="S5" i="4" s="1"/>
  <c r="AD11" i="15" s="1"/>
  <c r="AD11" i="1" l="1"/>
  <c r="AO84" i="4"/>
  <c r="Q84" i="4"/>
  <c r="Q85" i="4"/>
  <c r="X84" i="4" l="1"/>
  <c r="Y84" i="4" s="1"/>
  <c r="R85" i="4"/>
  <c r="X85" i="4"/>
  <c r="Y85" i="4" s="1"/>
  <c r="H45" i="4" l="1"/>
  <c r="H36" i="4"/>
  <c r="H37" i="4"/>
  <c r="H38" i="4"/>
  <c r="H39" i="4"/>
  <c r="H40" i="4"/>
  <c r="H41" i="4"/>
  <c r="H42" i="4"/>
  <c r="H43" i="4"/>
  <c r="H44" i="4"/>
  <c r="H35" i="4"/>
  <c r="AU138" i="1" l="1"/>
  <c r="AC138" i="1"/>
  <c r="K138" i="1"/>
  <c r="AU133" i="1"/>
  <c r="AC133" i="1"/>
  <c r="K133" i="1"/>
  <c r="R5" i="4"/>
  <c r="BZ21" i="15" s="1"/>
  <c r="Q5" i="4"/>
  <c r="BA21" i="15" s="1"/>
  <c r="N85" i="4"/>
  <c r="L106" i="4"/>
  <c r="HK129" i="15" s="1"/>
  <c r="J106" i="4"/>
  <c r="U95" i="4"/>
  <c r="U96" i="4" s="1"/>
  <c r="T95" i="4"/>
  <c r="T96" i="4" s="1"/>
  <c r="S95" i="4"/>
  <c r="S96" i="4" s="1"/>
  <c r="R95" i="4"/>
  <c r="R96" i="4" s="1"/>
  <c r="Q95" i="4"/>
  <c r="Q96" i="4" s="1"/>
  <c r="M89" i="4" s="1"/>
  <c r="P95" i="4"/>
  <c r="AM9" i="4" l="1"/>
  <c r="F20" i="15"/>
  <c r="K20" i="15"/>
  <c r="AM15" i="4"/>
  <c r="BA21" i="1"/>
  <c r="HA129" i="1"/>
  <c r="HK129" i="1"/>
  <c r="P96" i="4"/>
  <c r="M88" i="4" s="1"/>
  <c r="AV93" i="4"/>
  <c r="AV92" i="4"/>
  <c r="AV91" i="4"/>
  <c r="AV90" i="4"/>
  <c r="AV89" i="4"/>
  <c r="AV88" i="4"/>
  <c r="AV87" i="4"/>
  <c r="AA76" i="4" l="1"/>
  <c r="U74" i="4"/>
  <c r="X66" i="4"/>
  <c r="AQ66" i="4" s="1"/>
  <c r="X65" i="4"/>
  <c r="AQ65" i="4" s="1"/>
  <c r="Y63" i="4"/>
  <c r="Y59" i="4"/>
  <c r="Y58" i="4"/>
  <c r="Y72" i="4"/>
  <c r="Y60" i="4"/>
  <c r="Y61" i="4"/>
  <c r="Y71" i="4"/>
  <c r="Y68" i="4"/>
  <c r="Y70" i="4"/>
  <c r="Y69" i="4"/>
  <c r="Y67" i="4"/>
  <c r="Y62" i="4"/>
  <c r="A85" i="4"/>
  <c r="U75" i="4"/>
  <c r="CT50" i="1"/>
  <c r="CT38" i="1"/>
  <c r="CT32" i="1"/>
  <c r="CT26" i="1"/>
  <c r="ES131" i="1"/>
  <c r="GN69" i="1"/>
  <c r="FB69" i="1"/>
  <c r="EK69" i="1"/>
  <c r="GT12" i="1"/>
  <c r="GG12" i="1"/>
  <c r="FB12" i="1"/>
  <c r="HG28" i="1"/>
  <c r="GT28" i="1"/>
  <c r="EB48" i="1"/>
  <c r="EK34" i="1"/>
  <c r="EK32" i="1"/>
  <c r="EK30" i="1"/>
  <c r="EK28" i="1"/>
  <c r="EK26" i="1"/>
  <c r="EK24" i="1"/>
  <c r="EK22" i="1"/>
  <c r="EK20" i="1"/>
  <c r="EK18" i="1"/>
  <c r="EK16" i="1"/>
  <c r="EK14" i="1"/>
  <c r="EK12" i="1"/>
  <c r="N90" i="4"/>
  <c r="A90" i="4" s="1"/>
  <c r="FS71" i="1" l="1"/>
  <c r="N87" i="4"/>
  <c r="Y56" i="4" s="1"/>
  <c r="N88" i="4"/>
  <c r="N89" i="4"/>
  <c r="A89" i="4" s="1"/>
  <c r="Y57" i="4" l="1"/>
  <c r="Y64" i="4" s="1"/>
  <c r="Y65" i="4"/>
  <c r="Y66" i="4"/>
  <c r="A87" i="4"/>
  <c r="A88" i="4"/>
  <c r="S86" i="4"/>
  <c r="AW55" i="1"/>
  <c r="AS53" i="1"/>
  <c r="BZ21" i="1"/>
  <c r="P5" i="4"/>
  <c r="CQ7" i="15" s="1"/>
  <c r="H106" i="4"/>
  <c r="G106" i="4"/>
  <c r="F106" i="4"/>
  <c r="E106" i="4"/>
  <c r="C106" i="4"/>
  <c r="HA125" i="15" s="1"/>
  <c r="AI100" i="4"/>
  <c r="AB100" i="4"/>
  <c r="AS93" i="4"/>
  <c r="AU93" i="4" s="1"/>
  <c r="AO93" i="4"/>
  <c r="AN93" i="4"/>
  <c r="AQ93" i="4" s="1"/>
  <c r="AR93" i="4" s="1"/>
  <c r="AM93" i="4"/>
  <c r="AL93" i="4"/>
  <c r="AK93" i="4"/>
  <c r="AJ93" i="4"/>
  <c r="AI93" i="4"/>
  <c r="AH93" i="4"/>
  <c r="AG93" i="4"/>
  <c r="AF93" i="4"/>
  <c r="AE93" i="4"/>
  <c r="AD93" i="4"/>
  <c r="AC93" i="4"/>
  <c r="AB93" i="4"/>
  <c r="AA93" i="4"/>
  <c r="Z93" i="4"/>
  <c r="Q93" i="4"/>
  <c r="Y93" i="4" s="1"/>
  <c r="N93" i="4"/>
  <c r="P93" i="4"/>
  <c r="O93" i="4"/>
  <c r="AP93" i="4" s="1"/>
  <c r="AO92" i="4"/>
  <c r="AN92" i="4"/>
  <c r="AQ92" i="4" s="1"/>
  <c r="AR92" i="4" s="1"/>
  <c r="AM92" i="4"/>
  <c r="AL92" i="4"/>
  <c r="AK92" i="4"/>
  <c r="AJ92" i="4"/>
  <c r="AI92" i="4"/>
  <c r="AH92" i="4"/>
  <c r="AG92" i="4"/>
  <c r="AF92" i="4"/>
  <c r="AE92" i="4"/>
  <c r="AD92" i="4"/>
  <c r="AC92" i="4"/>
  <c r="AB92" i="4"/>
  <c r="AA92" i="4"/>
  <c r="Z92" i="4"/>
  <c r="Q92" i="4"/>
  <c r="Y92" i="4" s="1"/>
  <c r="N92" i="4"/>
  <c r="A92" i="4" s="1"/>
  <c r="P92" i="4"/>
  <c r="O92" i="4"/>
  <c r="AP92" i="4" s="1"/>
  <c r="AS91" i="4"/>
  <c r="AT91" i="4" s="1"/>
  <c r="AO91" i="4"/>
  <c r="AN91" i="4"/>
  <c r="AQ91" i="4" s="1"/>
  <c r="AR91" i="4" s="1"/>
  <c r="AM91" i="4"/>
  <c r="AL91" i="4"/>
  <c r="AK91" i="4"/>
  <c r="AJ91" i="4"/>
  <c r="AI91" i="4"/>
  <c r="AH91" i="4"/>
  <c r="AG91" i="4"/>
  <c r="AF91" i="4"/>
  <c r="AE91" i="4"/>
  <c r="AD91" i="4"/>
  <c r="AC91" i="4"/>
  <c r="AB91" i="4"/>
  <c r="AA91" i="4"/>
  <c r="Z91" i="4"/>
  <c r="Q91" i="4"/>
  <c r="Y91" i="4" s="1"/>
  <c r="N91" i="4"/>
  <c r="A91" i="4" s="1"/>
  <c r="P91" i="4"/>
  <c r="O91" i="4"/>
  <c r="AP91" i="4" s="1"/>
  <c r="AS90" i="4"/>
  <c r="AT90" i="4" s="1"/>
  <c r="AO90" i="4"/>
  <c r="AN90" i="4"/>
  <c r="AM90" i="4"/>
  <c r="AL90" i="4"/>
  <c r="AK90" i="4"/>
  <c r="AJ90" i="4"/>
  <c r="AI90" i="4"/>
  <c r="AH90" i="4"/>
  <c r="AG90" i="4"/>
  <c r="AF90" i="4"/>
  <c r="AE90" i="4"/>
  <c r="AD90" i="4"/>
  <c r="AC90" i="4"/>
  <c r="AB90" i="4"/>
  <c r="AA90" i="4"/>
  <c r="Z90" i="4"/>
  <c r="Q90" i="4"/>
  <c r="Y90" i="4" s="1"/>
  <c r="S90" i="4"/>
  <c r="P90" i="4"/>
  <c r="O90" i="4"/>
  <c r="AP90" i="4" s="1"/>
  <c r="AO89" i="4"/>
  <c r="AN89" i="4"/>
  <c r="AS89" i="4" s="1"/>
  <c r="AT89" i="4" s="1"/>
  <c r="AM89" i="4"/>
  <c r="AL89" i="4"/>
  <c r="AK89" i="4"/>
  <c r="AJ89" i="4"/>
  <c r="AI89" i="4"/>
  <c r="AH89" i="4"/>
  <c r="AG89" i="4"/>
  <c r="AF89" i="4"/>
  <c r="AE89" i="4"/>
  <c r="AD89" i="4"/>
  <c r="AC89" i="4"/>
  <c r="AB89" i="4"/>
  <c r="AA89" i="4"/>
  <c r="Z89" i="4"/>
  <c r="Q89" i="4"/>
  <c r="S89" i="4"/>
  <c r="P89" i="4"/>
  <c r="O89" i="4"/>
  <c r="AP89" i="4" s="1"/>
  <c r="AO88" i="4"/>
  <c r="AN88" i="4"/>
  <c r="AM88" i="4"/>
  <c r="AL88" i="4"/>
  <c r="AK88" i="4"/>
  <c r="AJ88" i="4"/>
  <c r="AI88" i="4"/>
  <c r="AH88" i="4"/>
  <c r="AG88" i="4"/>
  <c r="AF88" i="4"/>
  <c r="AE88" i="4"/>
  <c r="AD88" i="4"/>
  <c r="AC88" i="4"/>
  <c r="AB88" i="4"/>
  <c r="AA88" i="4"/>
  <c r="Z88" i="4"/>
  <c r="Q88" i="4"/>
  <c r="S88" i="4"/>
  <c r="P88" i="4"/>
  <c r="O88" i="4"/>
  <c r="AO87" i="4"/>
  <c r="AN87" i="4"/>
  <c r="AM87" i="4"/>
  <c r="AL87" i="4"/>
  <c r="AK87" i="4"/>
  <c r="AJ87" i="4"/>
  <c r="AI87" i="4"/>
  <c r="AH87" i="4"/>
  <c r="AG87" i="4"/>
  <c r="AF87" i="4"/>
  <c r="AE87" i="4"/>
  <c r="AD87" i="4"/>
  <c r="AC87" i="4"/>
  <c r="AB87" i="4"/>
  <c r="AA87" i="4"/>
  <c r="Z87" i="4"/>
  <c r="Q87" i="4"/>
  <c r="S87" i="4"/>
  <c r="P87" i="4"/>
  <c r="O87" i="4"/>
  <c r="AO86" i="4"/>
  <c r="AN86" i="4"/>
  <c r="AM86" i="4"/>
  <c r="AL86" i="4"/>
  <c r="AK86" i="4"/>
  <c r="AP65" i="4" s="1"/>
  <c r="AJ86" i="4"/>
  <c r="AO65" i="4" s="1"/>
  <c r="AI86" i="4"/>
  <c r="AN65" i="4" s="1"/>
  <c r="AH86" i="4"/>
  <c r="AM65" i="4" s="1"/>
  <c r="AG86" i="4"/>
  <c r="AL65" i="4" s="1"/>
  <c r="AF86" i="4"/>
  <c r="AK65" i="4" s="1"/>
  <c r="AE86" i="4"/>
  <c r="AJ65" i="4" s="1"/>
  <c r="AD86" i="4"/>
  <c r="AI65" i="4" s="1"/>
  <c r="AC86" i="4"/>
  <c r="AH65" i="4" s="1"/>
  <c r="AB86" i="4"/>
  <c r="AG65" i="4" s="1"/>
  <c r="AA86" i="4"/>
  <c r="AF65" i="4" s="1"/>
  <c r="Z86" i="4"/>
  <c r="Q86" i="4"/>
  <c r="P86" i="4"/>
  <c r="O86" i="4"/>
  <c r="Z56" i="4" s="1"/>
  <c r="AO85" i="4"/>
  <c r="AN85" i="4"/>
  <c r="AQ85" i="4" s="1"/>
  <c r="AR85" i="4" s="1"/>
  <c r="AM85" i="4"/>
  <c r="AL85" i="4"/>
  <c r="AK85" i="4"/>
  <c r="AJ85" i="4"/>
  <c r="AI85" i="4"/>
  <c r="AH85" i="4"/>
  <c r="AG85" i="4"/>
  <c r="AF85" i="4"/>
  <c r="AE85" i="4"/>
  <c r="AD85" i="4"/>
  <c r="AC85" i="4"/>
  <c r="AB85" i="4"/>
  <c r="Z85" i="4"/>
  <c r="AY70" i="15" s="1"/>
  <c r="P85" i="4"/>
  <c r="O85" i="4"/>
  <c r="AP85" i="4" s="1"/>
  <c r="BD19" i="11"/>
  <c r="K51" i="15" s="1"/>
  <c r="BD13" i="11"/>
  <c r="AN43" i="15" s="1"/>
  <c r="BD12" i="11"/>
  <c r="K43" i="15" s="1"/>
  <c r="BD11" i="11"/>
  <c r="AN39" i="15" s="1"/>
  <c r="H97" i="4"/>
  <c r="D42" i="4"/>
  <c r="AO10" i="11"/>
  <c r="AG17" i="11" s="1"/>
  <c r="AI3" i="4"/>
  <c r="DK15" i="15" s="1"/>
  <c r="AH3" i="4"/>
  <c r="DH15" i="15" s="1"/>
  <c r="AG3" i="4"/>
  <c r="DE15" i="15" s="1"/>
  <c r="AF3" i="4"/>
  <c r="DB15" i="15" s="1"/>
  <c r="AE3" i="4"/>
  <c r="CY15" i="15" s="1"/>
  <c r="AD3" i="4"/>
  <c r="CV15" i="15" s="1"/>
  <c r="AC3" i="4"/>
  <c r="CS15" i="15" s="1"/>
  <c r="AB3" i="4"/>
  <c r="CP15" i="15" s="1"/>
  <c r="AA3" i="4"/>
  <c r="CM15" i="15" s="1"/>
  <c r="Z3" i="4"/>
  <c r="CJ15" i="15" s="1"/>
  <c r="Y3" i="4"/>
  <c r="CG15" i="15" s="1"/>
  <c r="W3" i="4"/>
  <c r="W21" i="15" s="1"/>
  <c r="V5" i="4"/>
  <c r="U5" i="4"/>
  <c r="T5" i="4"/>
  <c r="P3" i="4"/>
  <c r="AA15" i="15" s="1"/>
  <c r="AA42" i="4" l="1"/>
  <c r="AA41" i="4"/>
  <c r="AA57" i="4" s="1"/>
  <c r="AA40" i="4"/>
  <c r="AA56" i="4" s="1"/>
  <c r="AJ100" i="1"/>
  <c r="AJ93" i="1"/>
  <c r="AJ86" i="1"/>
  <c r="AJ79" i="1"/>
  <c r="Z67" i="4"/>
  <c r="Z61" i="4"/>
  <c r="Z59" i="4"/>
  <c r="Z58" i="4"/>
  <c r="Z60" i="4"/>
  <c r="Z57" i="4"/>
  <c r="AA45" i="4"/>
  <c r="AA61" i="4" s="1"/>
  <c r="AA46" i="4"/>
  <c r="AA62" i="4" s="1"/>
  <c r="AA43" i="4"/>
  <c r="AA59" i="4" s="1"/>
  <c r="AA44" i="4"/>
  <c r="AA60" i="4" s="1"/>
  <c r="AA47" i="4"/>
  <c r="AA63" i="4" s="1"/>
  <c r="AA48" i="4"/>
  <c r="AA65" i="4" s="1"/>
  <c r="H107" i="4"/>
  <c r="HK133" i="15" s="1"/>
  <c r="J107" i="4"/>
  <c r="HK137" i="15" s="1"/>
  <c r="CT68" i="15"/>
  <c r="CQ11" i="15"/>
  <c r="CQ11" i="1"/>
  <c r="AJ56" i="4"/>
  <c r="AD65" i="4"/>
  <c r="AR65" i="4"/>
  <c r="AM56" i="4"/>
  <c r="AL56" i="4"/>
  <c r="AG56" i="4"/>
  <c r="AO56" i="4"/>
  <c r="AH56" i="4"/>
  <c r="AP56" i="4"/>
  <c r="AI56" i="4"/>
  <c r="AQ56" i="4"/>
  <c r="AR56" i="4"/>
  <c r="AK56" i="4"/>
  <c r="Z66" i="4"/>
  <c r="Z65" i="4"/>
  <c r="AE56" i="4"/>
  <c r="AE65" i="4"/>
  <c r="AF56" i="4"/>
  <c r="AN56" i="4"/>
  <c r="AQ87" i="4"/>
  <c r="AD56" i="4"/>
  <c r="Z71" i="4"/>
  <c r="Z62" i="4"/>
  <c r="Z68" i="4"/>
  <c r="Z63" i="4"/>
  <c r="Z69" i="4"/>
  <c r="Z72" i="4"/>
  <c r="Z70" i="4"/>
  <c r="AH61" i="4"/>
  <c r="AH62" i="4"/>
  <c r="AH71" i="4"/>
  <c r="AH67" i="4"/>
  <c r="AH63" i="4"/>
  <c r="AH58" i="4"/>
  <c r="AH57" i="4"/>
  <c r="AH60" i="4"/>
  <c r="AH70" i="4"/>
  <c r="AH59" i="4"/>
  <c r="AH72" i="4"/>
  <c r="AH66" i="4"/>
  <c r="AH68" i="4"/>
  <c r="AH69" i="4"/>
  <c r="AK69" i="4"/>
  <c r="AK63" i="4"/>
  <c r="AK62" i="4"/>
  <c r="AK61" i="4"/>
  <c r="AK72" i="4"/>
  <c r="AK60" i="4"/>
  <c r="AK71" i="4"/>
  <c r="AK67" i="4"/>
  <c r="AK68" i="4"/>
  <c r="AK70" i="4"/>
  <c r="AK59" i="4"/>
  <c r="AK58" i="4"/>
  <c r="AK57" i="4"/>
  <c r="AK66" i="4"/>
  <c r="AL60" i="4"/>
  <c r="AL67" i="4"/>
  <c r="AL71" i="4"/>
  <c r="AL57" i="4"/>
  <c r="AL72" i="4"/>
  <c r="AL66" i="4"/>
  <c r="AL59" i="4"/>
  <c r="AL69" i="4"/>
  <c r="AL70" i="4"/>
  <c r="AL58" i="4"/>
  <c r="AL61" i="4"/>
  <c r="AL68" i="4"/>
  <c r="AL62" i="4"/>
  <c r="AL63" i="4"/>
  <c r="AM69" i="4"/>
  <c r="AM66" i="4"/>
  <c r="AM60" i="4"/>
  <c r="AM59" i="4"/>
  <c r="AM68" i="4"/>
  <c r="AM72" i="4"/>
  <c r="AM62" i="4"/>
  <c r="AM70" i="4"/>
  <c r="AM61" i="4"/>
  <c r="AM67" i="4"/>
  <c r="AM63" i="4"/>
  <c r="AM71" i="4"/>
  <c r="AM58" i="4"/>
  <c r="AM57" i="4"/>
  <c r="AF72" i="4"/>
  <c r="AF59" i="4"/>
  <c r="AF67" i="4"/>
  <c r="AF71" i="4"/>
  <c r="AF69" i="4"/>
  <c r="AF57" i="4"/>
  <c r="AF58" i="4"/>
  <c r="AF61" i="4"/>
  <c r="AF62" i="4"/>
  <c r="AF63" i="4"/>
  <c r="AF66" i="4"/>
  <c r="AF60" i="4"/>
  <c r="AF68" i="4"/>
  <c r="AF70" i="4"/>
  <c r="AN59" i="4"/>
  <c r="AN67" i="4"/>
  <c r="AN71" i="4"/>
  <c r="AN66" i="4"/>
  <c r="AN69" i="4"/>
  <c r="AN57" i="4"/>
  <c r="AN61" i="4"/>
  <c r="AN63" i="4"/>
  <c r="AN60" i="4"/>
  <c r="AN68" i="4"/>
  <c r="AN58" i="4"/>
  <c r="AN70" i="4"/>
  <c r="AN72" i="4"/>
  <c r="AN62" i="4"/>
  <c r="AG70" i="4"/>
  <c r="AG68" i="4"/>
  <c r="AG62" i="4"/>
  <c r="AG66" i="4"/>
  <c r="AG72" i="4"/>
  <c r="AG69" i="4"/>
  <c r="AG67" i="4"/>
  <c r="AG60" i="4"/>
  <c r="AG63" i="4"/>
  <c r="AG59" i="4"/>
  <c r="AG61" i="4"/>
  <c r="AG58" i="4"/>
  <c r="AG57" i="4"/>
  <c r="AG71" i="4"/>
  <c r="AO68" i="4"/>
  <c r="AO62" i="4"/>
  <c r="AO58" i="4"/>
  <c r="AO63" i="4"/>
  <c r="AO70" i="4"/>
  <c r="AO67" i="4"/>
  <c r="AO69" i="4"/>
  <c r="AO59" i="4"/>
  <c r="AO61" i="4"/>
  <c r="AO66" i="4"/>
  <c r="AO72" i="4"/>
  <c r="AO57" i="4"/>
  <c r="AO60" i="4"/>
  <c r="AO71" i="4"/>
  <c r="AP58" i="4"/>
  <c r="AP71" i="4"/>
  <c r="AP68" i="4"/>
  <c r="AP57" i="4"/>
  <c r="AP62" i="4"/>
  <c r="AP60" i="4"/>
  <c r="AP70" i="4"/>
  <c r="AP72" i="4"/>
  <c r="AP66" i="4"/>
  <c r="AP59" i="4"/>
  <c r="AP67" i="4"/>
  <c r="AP61" i="4"/>
  <c r="AP63" i="4"/>
  <c r="AP69" i="4"/>
  <c r="AQ59" i="4"/>
  <c r="AQ72" i="4"/>
  <c r="AQ58" i="4"/>
  <c r="AQ71" i="4"/>
  <c r="AQ69" i="4"/>
  <c r="AQ63" i="4"/>
  <c r="AQ70" i="4"/>
  <c r="AQ68" i="4"/>
  <c r="AQ60" i="4"/>
  <c r="AQ61" i="4"/>
  <c r="AQ57" i="4"/>
  <c r="AQ62" i="4"/>
  <c r="AI57" i="4"/>
  <c r="AI67" i="4"/>
  <c r="AI70" i="4"/>
  <c r="AI61" i="4"/>
  <c r="AI59" i="4"/>
  <c r="AI72" i="4"/>
  <c r="AI66" i="4"/>
  <c r="AI58" i="4"/>
  <c r="AI68" i="4"/>
  <c r="AI71" i="4"/>
  <c r="AI69" i="4"/>
  <c r="AI63" i="4"/>
  <c r="AI60" i="4"/>
  <c r="AI62" i="4"/>
  <c r="AJ66" i="4"/>
  <c r="AJ69" i="4"/>
  <c r="AJ63" i="4"/>
  <c r="AJ59" i="4"/>
  <c r="AJ72" i="4"/>
  <c r="AJ61" i="4"/>
  <c r="AJ62" i="4"/>
  <c r="AJ60" i="4"/>
  <c r="AJ57" i="4"/>
  <c r="AJ67" i="4"/>
  <c r="AJ68" i="4"/>
  <c r="AJ58" i="4"/>
  <c r="AJ71" i="4"/>
  <c r="AJ70" i="4"/>
  <c r="AD68" i="4"/>
  <c r="AD58" i="4"/>
  <c r="AD69" i="4"/>
  <c r="AD62" i="4"/>
  <c r="AD63" i="4"/>
  <c r="AD57" i="4"/>
  <c r="AD60" i="4"/>
  <c r="AD70" i="4"/>
  <c r="AD66" i="4"/>
  <c r="AD71" i="4"/>
  <c r="AD61" i="4"/>
  <c r="AD59" i="4"/>
  <c r="AD72" i="4"/>
  <c r="AD67" i="4"/>
  <c r="AA53" i="4"/>
  <c r="AA70" i="4" s="1"/>
  <c r="AA52" i="4"/>
  <c r="AA69" i="4" s="1"/>
  <c r="AA55" i="4"/>
  <c r="AA72" i="4" s="1"/>
  <c r="AA50" i="4"/>
  <c r="AA67" i="4" s="1"/>
  <c r="AA58" i="4"/>
  <c r="AA49" i="4"/>
  <c r="AA66" i="4" s="1"/>
  <c r="AA51" i="4"/>
  <c r="AA68" i="4" s="1"/>
  <c r="AA54" i="4"/>
  <c r="AA71" i="4" s="1"/>
  <c r="AR72" i="4"/>
  <c r="AR57" i="4"/>
  <c r="AR61" i="4"/>
  <c r="AR70" i="4"/>
  <c r="AR71" i="4"/>
  <c r="AR59" i="4"/>
  <c r="AR67" i="4"/>
  <c r="AR58" i="4"/>
  <c r="AR68" i="4"/>
  <c r="AR60" i="4"/>
  <c r="AR62" i="4"/>
  <c r="AR63" i="4"/>
  <c r="AR69" i="4"/>
  <c r="AR66" i="4"/>
  <c r="AE67" i="4"/>
  <c r="AE71" i="4"/>
  <c r="AE68" i="4"/>
  <c r="AE62" i="4"/>
  <c r="AE57" i="4"/>
  <c r="AE72" i="4"/>
  <c r="AE69" i="4"/>
  <c r="AE60" i="4"/>
  <c r="AE63" i="4"/>
  <c r="AE58" i="4"/>
  <c r="AE70" i="4"/>
  <c r="AE66" i="4"/>
  <c r="AE59" i="4"/>
  <c r="AE61" i="4"/>
  <c r="CZ13" i="6"/>
  <c r="AS88" i="4"/>
  <c r="AT88" i="4" s="1"/>
  <c r="HA137" i="15"/>
  <c r="HA133" i="15"/>
  <c r="S93" i="4"/>
  <c r="T93" i="4" s="1"/>
  <c r="W93" i="4" s="1"/>
  <c r="A93" i="4"/>
  <c r="R82" i="4"/>
  <c r="AA76" i="15"/>
  <c r="AD76" i="15"/>
  <c r="AJ76" i="15"/>
  <c r="AG76" i="15"/>
  <c r="AM76" i="15"/>
  <c r="R76" i="15"/>
  <c r="AP76" i="15"/>
  <c r="AY76" i="15"/>
  <c r="U76" i="15"/>
  <c r="AS76" i="15"/>
  <c r="X76" i="15"/>
  <c r="AV76" i="15"/>
  <c r="P82" i="4"/>
  <c r="Y73" i="4"/>
  <c r="T88" i="4"/>
  <c r="T86" i="4"/>
  <c r="BD20" i="11"/>
  <c r="AN51" i="15" s="1"/>
  <c r="BD14" i="11"/>
  <c r="K47" i="15" s="1"/>
  <c r="BE11" i="11"/>
  <c r="BG11" i="11"/>
  <c r="BG12" i="11"/>
  <c r="BE12" i="11"/>
  <c r="BE13" i="11"/>
  <c r="BG13" i="11"/>
  <c r="BE19" i="11"/>
  <c r="BE22" i="11"/>
  <c r="Q94" i="4"/>
  <c r="AK66" i="15" s="1"/>
  <c r="AN34" i="1"/>
  <c r="R86" i="4"/>
  <c r="V86" i="4" s="1"/>
  <c r="P84" i="4"/>
  <c r="AC84" i="4"/>
  <c r="AK84" i="4"/>
  <c r="AD76" i="1"/>
  <c r="AP84" i="4"/>
  <c r="AD84" i="4"/>
  <c r="AL84" i="4"/>
  <c r="AG76" i="1"/>
  <c r="AY76" i="1"/>
  <c r="AJ76" i="1"/>
  <c r="AJ84" i="4"/>
  <c r="AE84" i="4"/>
  <c r="AF84" i="4"/>
  <c r="AM76" i="1"/>
  <c r="AB84" i="4"/>
  <c r="R76" i="1"/>
  <c r="AP76" i="1"/>
  <c r="AA76" i="1"/>
  <c r="AG84" i="4"/>
  <c r="Z84" i="4"/>
  <c r="AH84" i="4"/>
  <c r="U76" i="1"/>
  <c r="AS76" i="1"/>
  <c r="AA84" i="4"/>
  <c r="AI84" i="4"/>
  <c r="X76" i="1"/>
  <c r="AV76" i="1"/>
  <c r="AS92" i="4"/>
  <c r="AT92" i="4" s="1"/>
  <c r="AD7" i="1"/>
  <c r="HK125" i="1"/>
  <c r="HA125" i="1"/>
  <c r="CG15" i="1"/>
  <c r="Y15" i="6"/>
  <c r="CS15" i="1"/>
  <c r="AK15" i="6"/>
  <c r="DE15" i="1"/>
  <c r="AW15" i="6"/>
  <c r="CQ7" i="1"/>
  <c r="AN32" i="1"/>
  <c r="W21" i="1"/>
  <c r="BF12" i="6"/>
  <c r="CM15" i="1"/>
  <c r="AE15" i="6"/>
  <c r="CY15" i="1"/>
  <c r="AQ15" i="6"/>
  <c r="DK15" i="1"/>
  <c r="BC15" i="6"/>
  <c r="HE73" i="1"/>
  <c r="AS85" i="4"/>
  <c r="AT85" i="4" s="1"/>
  <c r="AS87" i="4"/>
  <c r="AU87" i="4" s="1"/>
  <c r="AA15" i="1"/>
  <c r="V7" i="6"/>
  <c r="CJ15" i="1"/>
  <c r="AB15" i="6"/>
  <c r="CV15" i="1"/>
  <c r="AN15" i="6"/>
  <c r="DH15" i="1"/>
  <c r="AZ15" i="6"/>
  <c r="V10" i="6"/>
  <c r="CD15" i="1"/>
  <c r="V15" i="6"/>
  <c r="CP15" i="1"/>
  <c r="AH15" i="6"/>
  <c r="DB15" i="1"/>
  <c r="AT15" i="6"/>
  <c r="AY70" i="1"/>
  <c r="EF40" i="1"/>
  <c r="HA137" i="1"/>
  <c r="HA133" i="1"/>
  <c r="AQ86" i="4"/>
  <c r="AP88" i="4"/>
  <c r="AP87" i="4"/>
  <c r="AP86" i="4"/>
  <c r="AN28" i="1"/>
  <c r="AQ90" i="4"/>
  <c r="AR90" i="4" s="1"/>
  <c r="F20" i="1"/>
  <c r="AC100" i="4"/>
  <c r="AB101" i="4"/>
  <c r="AB102" i="4"/>
  <c r="AU91" i="4"/>
  <c r="AL32" i="1"/>
  <c r="AS86" i="4"/>
  <c r="AT86" i="4" s="1"/>
  <c r="CT59" i="1"/>
  <c r="HG69" i="1"/>
  <c r="R87" i="4"/>
  <c r="V87" i="4" s="1"/>
  <c r="X87" i="4"/>
  <c r="Y87" i="4" s="1"/>
  <c r="R90" i="4"/>
  <c r="V90" i="4" s="1"/>
  <c r="X90" i="4"/>
  <c r="S91" i="4"/>
  <c r="T91" i="4" s="1"/>
  <c r="W91" i="4" s="1"/>
  <c r="S92" i="4"/>
  <c r="T92" i="4" s="1"/>
  <c r="W92" i="4" s="1"/>
  <c r="R88" i="4"/>
  <c r="V88" i="4" s="1"/>
  <c r="X88" i="4"/>
  <c r="Y88" i="4" s="1"/>
  <c r="R91" i="4"/>
  <c r="V91" i="4" s="1"/>
  <c r="X91" i="4"/>
  <c r="R92" i="4"/>
  <c r="V92" i="4" s="1"/>
  <c r="X92" i="4"/>
  <c r="X89" i="4"/>
  <c r="Y89" i="4" s="1"/>
  <c r="R93" i="4"/>
  <c r="V93" i="4" s="1"/>
  <c r="X93" i="4"/>
  <c r="CT74" i="1"/>
  <c r="K43" i="1"/>
  <c r="X86" i="4"/>
  <c r="Y86" i="4" s="1"/>
  <c r="R89" i="4"/>
  <c r="V89" i="4" s="1"/>
  <c r="K32" i="1"/>
  <c r="AN30" i="1"/>
  <c r="AQ89" i="4"/>
  <c r="AQ88" i="4"/>
  <c r="AR88" i="4" s="1"/>
  <c r="AN39" i="1"/>
  <c r="K51" i="1"/>
  <c r="K20" i="1"/>
  <c r="AN43" i="1"/>
  <c r="AT93" i="4"/>
  <c r="T90" i="4"/>
  <c r="T89" i="4"/>
  <c r="T87" i="4"/>
  <c r="AU89" i="4"/>
  <c r="AA100" i="4"/>
  <c r="AU90" i="4"/>
  <c r="AJ107" i="1" l="1"/>
  <c r="AJ114" i="1"/>
  <c r="AJ121" i="1"/>
  <c r="AR87" i="4"/>
  <c r="AS56" i="4"/>
  <c r="AS59" i="4"/>
  <c r="AT59" i="4" s="1"/>
  <c r="AS61" i="4"/>
  <c r="AT61" i="4" s="1"/>
  <c r="AS60" i="4"/>
  <c r="AT60" i="4" s="1"/>
  <c r="AS63" i="4"/>
  <c r="AT63" i="4" s="1"/>
  <c r="AS58" i="4"/>
  <c r="AT58" i="4" s="1"/>
  <c r="AS57" i="4"/>
  <c r="AT57" i="4" s="1"/>
  <c r="BI91" i="15" s="1"/>
  <c r="AS62" i="4"/>
  <c r="AT62" i="4" s="1"/>
  <c r="AU88" i="4"/>
  <c r="AT56" i="4"/>
  <c r="BI84" i="15" s="1"/>
  <c r="AH76" i="4"/>
  <c r="AH81" i="4" s="1"/>
  <c r="A94" i="4"/>
  <c r="AO126" i="15"/>
  <c r="AJ121" i="15"/>
  <c r="AI119" i="15"/>
  <c r="AX112" i="15"/>
  <c r="Z112" i="15"/>
  <c r="AL126" i="15"/>
  <c r="AF119" i="15"/>
  <c r="AU112" i="15"/>
  <c r="W112" i="15"/>
  <c r="AI126" i="15"/>
  <c r="BA119" i="15"/>
  <c r="AC119" i="15"/>
  <c r="AR112" i="15"/>
  <c r="T112" i="15"/>
  <c r="N109" i="15"/>
  <c r="N107" i="15" s="1"/>
  <c r="AF126" i="15"/>
  <c r="AC123" i="15"/>
  <c r="AX119" i="15"/>
  <c r="Z119" i="15"/>
  <c r="AO112" i="15"/>
  <c r="BA126" i="15"/>
  <c r="N123" i="15"/>
  <c r="N121" i="15" s="1"/>
  <c r="AU119" i="15"/>
  <c r="W119" i="15"/>
  <c r="BM114" i="15"/>
  <c r="AL112" i="15"/>
  <c r="BM107" i="15"/>
  <c r="AX126" i="15"/>
  <c r="Z126" i="15"/>
  <c r="AR119" i="15"/>
  <c r="T119" i="15"/>
  <c r="N116" i="15"/>
  <c r="N114" i="15" s="1"/>
  <c r="BD114" i="15"/>
  <c r="AI112" i="15"/>
  <c r="BD107" i="15"/>
  <c r="AC126" i="15"/>
  <c r="AR126" i="15"/>
  <c r="T126" i="15"/>
  <c r="BD121" i="15"/>
  <c r="AL119" i="15"/>
  <c r="BA112" i="15"/>
  <c r="AC112" i="15"/>
  <c r="BM121" i="15"/>
  <c r="AF112" i="15"/>
  <c r="AJ107" i="15"/>
  <c r="AO119" i="15"/>
  <c r="AU126" i="15"/>
  <c r="AJ114" i="15"/>
  <c r="W126" i="15"/>
  <c r="AC102" i="15"/>
  <c r="BA105" i="15"/>
  <c r="AC105" i="15"/>
  <c r="BM100" i="15"/>
  <c r="AU98" i="15"/>
  <c r="W98" i="15"/>
  <c r="BA91" i="15"/>
  <c r="AC91" i="15"/>
  <c r="BD86" i="15"/>
  <c r="AL84" i="15"/>
  <c r="BM79" i="15"/>
  <c r="AX105" i="15"/>
  <c r="Z105" i="15"/>
  <c r="BD100" i="15"/>
  <c r="AR98" i="15"/>
  <c r="T98" i="15"/>
  <c r="AX91" i="15"/>
  <c r="Z91" i="15"/>
  <c r="AJ86" i="15"/>
  <c r="AI84" i="15"/>
  <c r="BD79" i="15"/>
  <c r="AU105" i="15"/>
  <c r="W105" i="15"/>
  <c r="AJ100" i="15"/>
  <c r="AO98" i="15"/>
  <c r="N95" i="15"/>
  <c r="N93" i="15" s="1"/>
  <c r="AU91" i="15"/>
  <c r="W91" i="15"/>
  <c r="AF84" i="15"/>
  <c r="AJ79" i="15"/>
  <c r="AR105" i="15"/>
  <c r="T105" i="15"/>
  <c r="AL98" i="15"/>
  <c r="BM93" i="15"/>
  <c r="AR91" i="15"/>
  <c r="T91" i="15"/>
  <c r="BA84" i="15"/>
  <c r="AC84" i="15"/>
  <c r="AO105" i="15"/>
  <c r="AI98" i="15"/>
  <c r="BD93" i="15"/>
  <c r="AO91" i="15"/>
  <c r="AX84" i="15"/>
  <c r="Z84" i="15"/>
  <c r="BI105" i="15"/>
  <c r="AF105" i="15"/>
  <c r="AX98" i="15"/>
  <c r="Z98" i="15"/>
  <c r="AF91" i="15"/>
  <c r="BM86" i="15"/>
  <c r="AO84" i="15"/>
  <c r="N81" i="15"/>
  <c r="N79" i="15" s="1"/>
  <c r="AL105" i="15"/>
  <c r="BA98" i="15"/>
  <c r="N88" i="15"/>
  <c r="N86" i="15" s="1"/>
  <c r="AI105" i="15"/>
  <c r="AF98" i="15"/>
  <c r="AC98" i="15"/>
  <c r="AJ93" i="15"/>
  <c r="AR84" i="15"/>
  <c r="T84" i="15"/>
  <c r="AI91" i="15"/>
  <c r="AU84" i="15"/>
  <c r="AL91" i="15"/>
  <c r="N102" i="15"/>
  <c r="N100" i="15" s="1"/>
  <c r="W84" i="15"/>
  <c r="J39" i="11"/>
  <c r="E118" i="4"/>
  <c r="AA77" i="4"/>
  <c r="AD18" i="11"/>
  <c r="AD21" i="11"/>
  <c r="AB21" i="11"/>
  <c r="AB18" i="11"/>
  <c r="AC18" i="11" s="1"/>
  <c r="R94" i="4"/>
  <c r="AN51" i="1"/>
  <c r="W88" i="4"/>
  <c r="AB76" i="4"/>
  <c r="AC76" i="4"/>
  <c r="AD76" i="4"/>
  <c r="H118" i="4" s="1"/>
  <c r="CT68" i="1"/>
  <c r="K47" i="1"/>
  <c r="BG14" i="11"/>
  <c r="BH14" i="11" s="1"/>
  <c r="BE14" i="11"/>
  <c r="BF14" i="11" s="1"/>
  <c r="BF12" i="11"/>
  <c r="BH12" i="11"/>
  <c r="BE20" i="11"/>
  <c r="BF19" i="11" s="1"/>
  <c r="BE23" i="11"/>
  <c r="BF22" i="11" s="1"/>
  <c r="CT107" i="15" s="1"/>
  <c r="AE76" i="4"/>
  <c r="AF76" i="4"/>
  <c r="AG76" i="4"/>
  <c r="AI76" i="4"/>
  <c r="CT62" i="1"/>
  <c r="CT92" i="1"/>
  <c r="AU86" i="4"/>
  <c r="AU92" i="4"/>
  <c r="AU85" i="4"/>
  <c r="AT87" i="4"/>
  <c r="HK133" i="1"/>
  <c r="HK137" i="1"/>
  <c r="AR86" i="4"/>
  <c r="Y94" i="4"/>
  <c r="CT41" i="1"/>
  <c r="F109" i="4" s="1"/>
  <c r="W86" i="4"/>
  <c r="W87" i="4"/>
  <c r="W90" i="4"/>
  <c r="AC101" i="4"/>
  <c r="AC102" i="4"/>
  <c r="H114" i="4" s="1"/>
  <c r="AA81" i="4"/>
  <c r="AR89" i="4"/>
  <c r="W89" i="4"/>
  <c r="AT64" i="4" l="1"/>
  <c r="CT122" i="1" s="1"/>
  <c r="K118" i="4"/>
  <c r="AG81" i="4"/>
  <c r="L118" i="4"/>
  <c r="I118" i="4"/>
  <c r="BI98" i="15"/>
  <c r="EM149" i="4"/>
  <c r="AX68" i="15"/>
  <c r="Z68" i="15"/>
  <c r="AX62" i="15"/>
  <c r="Z62" i="15"/>
  <c r="AR68" i="15"/>
  <c r="AR62" i="15"/>
  <c r="T66" i="15"/>
  <c r="T64" i="15" s="1"/>
  <c r="AF68" i="15"/>
  <c r="AU68" i="15"/>
  <c r="W68" i="15"/>
  <c r="AU62" i="15"/>
  <c r="W62" i="15"/>
  <c r="T68" i="15"/>
  <c r="T62" i="15"/>
  <c r="AZ64" i="15"/>
  <c r="AZ58" i="15"/>
  <c r="AO68" i="15"/>
  <c r="AO62" i="15"/>
  <c r="T60" i="15"/>
  <c r="T58" i="15" s="1"/>
  <c r="AL62" i="15"/>
  <c r="AL68" i="15"/>
  <c r="AI68" i="15"/>
  <c r="AI62" i="15"/>
  <c r="BA68" i="15"/>
  <c r="AC68" i="15"/>
  <c r="BA62" i="15"/>
  <c r="AC62" i="15"/>
  <c r="AF62" i="15"/>
  <c r="AE77" i="4"/>
  <c r="AF77" i="4"/>
  <c r="J118" i="4"/>
  <c r="AD77" i="4"/>
  <c r="AB77" i="4"/>
  <c r="F118" i="4"/>
  <c r="AH77" i="4"/>
  <c r="AI77" i="4"/>
  <c r="M118" i="4"/>
  <c r="AC77" i="4"/>
  <c r="G118" i="4"/>
  <c r="AG77" i="4"/>
  <c r="G72" i="4"/>
  <c r="AS14" i="11"/>
  <c r="CT107" i="1"/>
  <c r="T66" i="1"/>
  <c r="T64" i="1" s="1"/>
  <c r="T60" i="1"/>
  <c r="T58" i="1" s="1"/>
  <c r="BA68" i="1"/>
  <c r="AO68" i="1"/>
  <c r="AC68" i="1"/>
  <c r="AZ64" i="1"/>
  <c r="AU62" i="1"/>
  <c r="AI62" i="1"/>
  <c r="W62" i="1"/>
  <c r="AU68" i="1"/>
  <c r="AI68" i="1"/>
  <c r="W68" i="1"/>
  <c r="BA62" i="1"/>
  <c r="AO62" i="1"/>
  <c r="AC62" i="1"/>
  <c r="AX68" i="1"/>
  <c r="AL68" i="1"/>
  <c r="Z68" i="1"/>
  <c r="AR62" i="1"/>
  <c r="AF62" i="1"/>
  <c r="T62" i="1"/>
  <c r="AZ58" i="1"/>
  <c r="AR68" i="1"/>
  <c r="AF68" i="1"/>
  <c r="T68" i="1"/>
  <c r="AX62" i="1"/>
  <c r="AL62" i="1"/>
  <c r="Z62" i="1"/>
  <c r="AR96" i="4"/>
  <c r="I116" i="4" l="1"/>
  <c r="K116" i="4"/>
  <c r="U93" i="4"/>
  <c r="GH118" i="15"/>
  <c r="FB118" i="15"/>
  <c r="GD118" i="15"/>
  <c r="EX118" i="15"/>
  <c r="DU114" i="15"/>
  <c r="GH114" i="15" s="1"/>
  <c r="DU110" i="15"/>
  <c r="FR110" i="15" s="1"/>
  <c r="FZ118" i="15"/>
  <c r="EQ118" i="15"/>
  <c r="GX110" i="15"/>
  <c r="FV118" i="15"/>
  <c r="DU118" i="15"/>
  <c r="FR118" i="15"/>
  <c r="GX114" i="15"/>
  <c r="GL118" i="15"/>
  <c r="GX118" i="15"/>
  <c r="FN118" i="15"/>
  <c r="FF118" i="15"/>
  <c r="GP118" i="15"/>
  <c r="FJ118" i="15"/>
  <c r="BA128" i="15"/>
  <c r="CT122" i="15"/>
  <c r="BI91" i="1"/>
  <c r="EQ118" i="1"/>
  <c r="DU110" i="1"/>
  <c r="FZ110" i="1" s="1"/>
  <c r="DU118" i="1"/>
  <c r="FZ118" i="1" s="1"/>
  <c r="GX114" i="1"/>
  <c r="DU114" i="1"/>
  <c r="GX118" i="1"/>
  <c r="GX110" i="1"/>
  <c r="FN114" i="15" l="1"/>
  <c r="FJ110" i="15"/>
  <c r="GP110" i="15"/>
  <c r="FZ114" i="15"/>
  <c r="GL114" i="15"/>
  <c r="GP114" i="15"/>
  <c r="FB114" i="15"/>
  <c r="FV114" i="15"/>
  <c r="FJ114" i="15"/>
  <c r="EX114" i="15"/>
  <c r="GD114" i="15"/>
  <c r="FF114" i="15"/>
  <c r="FR114" i="15"/>
  <c r="FV110" i="15"/>
  <c r="FZ110" i="15"/>
  <c r="EX110" i="15"/>
  <c r="FB110" i="15"/>
  <c r="FF110" i="15"/>
  <c r="GD110" i="15"/>
  <c r="GH110" i="15"/>
  <c r="GL110" i="15"/>
  <c r="FN110" i="15"/>
  <c r="BI98" i="1"/>
  <c r="W112" i="1"/>
  <c r="AL126" i="1"/>
  <c r="AX119" i="1"/>
  <c r="N123" i="1"/>
  <c r="N121" i="1" s="1"/>
  <c r="W126" i="1"/>
  <c r="Z112" i="1"/>
  <c r="BA126" i="1"/>
  <c r="T126" i="1"/>
  <c r="AX112" i="1"/>
  <c r="BM121" i="1"/>
  <c r="AC119" i="1"/>
  <c r="AU119" i="1"/>
  <c r="T112" i="1"/>
  <c r="AR119" i="1"/>
  <c r="AR126" i="1"/>
  <c r="BD121" i="1"/>
  <c r="AI119" i="1"/>
  <c r="AF126" i="1"/>
  <c r="AU126" i="1"/>
  <c r="BD107" i="1"/>
  <c r="AO112" i="1"/>
  <c r="N109" i="1"/>
  <c r="N107" i="1" s="1"/>
  <c r="W119" i="1"/>
  <c r="AC123" i="1"/>
  <c r="AU112" i="1"/>
  <c r="AI126" i="1"/>
  <c r="AX126" i="1"/>
  <c r="AC126" i="1"/>
  <c r="AO119" i="1"/>
  <c r="AC112" i="1"/>
  <c r="BA112" i="1"/>
  <c r="Z126" i="1"/>
  <c r="T119" i="1"/>
  <c r="BM114" i="1"/>
  <c r="AO126" i="1"/>
  <c r="AL119" i="1"/>
  <c r="BA119" i="1"/>
  <c r="AC102" i="1"/>
  <c r="AF119" i="1"/>
  <c r="AL112" i="1"/>
  <c r="AR112" i="1"/>
  <c r="AF112" i="1"/>
  <c r="Z119" i="1"/>
  <c r="AI112" i="1"/>
  <c r="BD114" i="1"/>
  <c r="N116" i="1"/>
  <c r="N114" i="1" s="1"/>
  <c r="BM107" i="1"/>
  <c r="BD100" i="1"/>
  <c r="AO98" i="1"/>
  <c r="AX98" i="1"/>
  <c r="AI98" i="1"/>
  <c r="W91" i="1"/>
  <c r="BM86" i="1"/>
  <c r="AF84" i="1"/>
  <c r="AR98" i="1"/>
  <c r="N95" i="1"/>
  <c r="N93" i="1" s="1"/>
  <c r="BD93" i="1"/>
  <c r="W98" i="1"/>
  <c r="AX91" i="1"/>
  <c r="T84" i="1"/>
  <c r="W84" i="1"/>
  <c r="AU84" i="1"/>
  <c r="AR105" i="1"/>
  <c r="BA98" i="1"/>
  <c r="AF98" i="1"/>
  <c r="Z98" i="1"/>
  <c r="BA105" i="1"/>
  <c r="AR91" i="1"/>
  <c r="AL91" i="1"/>
  <c r="AI84" i="1"/>
  <c r="AR84" i="1"/>
  <c r="N88" i="1"/>
  <c r="N86" i="1" s="1"/>
  <c r="AC84" i="1"/>
  <c r="AI91" i="1"/>
  <c r="T98" i="1"/>
  <c r="W105" i="1"/>
  <c r="AO105" i="1"/>
  <c r="AC98" i="1"/>
  <c r="AF91" i="1"/>
  <c r="Z91" i="1"/>
  <c r="BA84" i="1"/>
  <c r="N102" i="1"/>
  <c r="N100" i="1" s="1"/>
  <c r="AU98" i="1"/>
  <c r="Z84" i="1"/>
  <c r="AU105" i="1"/>
  <c r="BM93" i="1"/>
  <c r="AC105" i="1"/>
  <c r="T105" i="1"/>
  <c r="T91" i="1"/>
  <c r="BD86" i="1"/>
  <c r="AL105" i="1"/>
  <c r="AU91" i="1"/>
  <c r="AF105" i="1"/>
  <c r="AC91" i="1"/>
  <c r="BI84" i="1"/>
  <c r="BD79" i="1"/>
  <c r="AX105" i="1"/>
  <c r="AI105" i="1"/>
  <c r="BI105" i="1"/>
  <c r="BM100" i="1"/>
  <c r="AL98" i="1"/>
  <c r="BA91" i="1"/>
  <c r="N81" i="1"/>
  <c r="N79" i="1" s="1"/>
  <c r="AL84" i="1"/>
  <c r="AX84" i="1"/>
  <c r="AO91" i="1"/>
  <c r="AO84" i="1"/>
  <c r="Z105" i="1"/>
  <c r="BA128" i="1"/>
  <c r="FF118" i="1"/>
  <c r="EX118" i="1"/>
  <c r="FB118" i="1"/>
  <c r="GL118" i="1"/>
  <c r="FN118" i="1"/>
  <c r="FR118" i="1"/>
  <c r="GD118" i="1"/>
  <c r="GH118" i="1"/>
  <c r="GP118" i="1"/>
  <c r="FJ118" i="1"/>
  <c r="FV118" i="1"/>
  <c r="FR110" i="1"/>
  <c r="GD110" i="1"/>
  <c r="FJ110" i="1"/>
  <c r="FN110" i="1"/>
  <c r="GP110" i="1"/>
  <c r="FF110" i="1"/>
  <c r="FV110" i="1"/>
  <c r="GH110" i="1"/>
  <c r="GL110" i="1"/>
  <c r="FB110" i="1"/>
  <c r="EX110" i="1"/>
  <c r="FN114" i="1"/>
  <c r="FZ114" i="1"/>
  <c r="GL114" i="1"/>
  <c r="FV114" i="1"/>
  <c r="FF114" i="1"/>
  <c r="GD114" i="1"/>
  <c r="FR114" i="1"/>
  <c r="FB114" i="1"/>
  <c r="GH114" i="1"/>
  <c r="EX114" i="1"/>
  <c r="GP114" i="1"/>
  <c r="FJ114" i="1"/>
  <c r="J97" i="4" l="1"/>
  <c r="CT131" i="15" s="1"/>
  <c r="AS9" i="11" l="1"/>
  <c r="CT131" i="1"/>
  <c r="V85" i="4" l="1"/>
  <c r="AK66" i="1" l="1"/>
  <c r="AB81" i="4"/>
  <c r="AE81" i="4"/>
  <c r="AF81" i="4" l="1"/>
  <c r="AI81" i="4"/>
  <c r="AC81" i="4"/>
  <c r="AD81" i="4"/>
  <c r="BM79" i="1" l="1"/>
  <c r="AC21" i="11" l="1"/>
  <c r="AG20" i="11" s="1"/>
  <c r="K39" i="11" s="1"/>
  <c r="J41" i="11" s="1"/>
  <c r="FG146" i="1" l="1"/>
  <c r="FG147" i="1" s="1"/>
  <c r="FG146" i="15"/>
  <c r="FG147" i="15" s="1"/>
  <c r="HL151" i="15"/>
  <c r="EL151" i="15"/>
  <c r="GV151" i="15"/>
  <c r="EI151" i="15"/>
  <c r="ET147" i="15"/>
  <c r="FD151" i="15"/>
  <c r="EF151" i="15"/>
  <c r="FA151" i="15"/>
  <c r="EC151" i="15"/>
  <c r="DW147" i="15"/>
  <c r="GS147" i="15" s="1"/>
  <c r="EX151" i="15"/>
  <c r="DZ151" i="15"/>
  <c r="DW145" i="15"/>
  <c r="EU151" i="15"/>
  <c r="ER151" i="15"/>
  <c r="EO151" i="15"/>
  <c r="EK147" i="15"/>
  <c r="DW151" i="15"/>
  <c r="FZ147" i="15"/>
  <c r="FA151" i="1"/>
  <c r="FD151" i="1"/>
  <c r="EU151" i="1"/>
  <c r="EX151" i="1"/>
  <c r="EO151" i="1"/>
  <c r="ER151" i="1"/>
  <c r="EI151" i="1"/>
  <c r="EL151" i="1"/>
  <c r="EC151" i="1"/>
  <c r="EF151" i="1"/>
  <c r="DW151" i="1"/>
  <c r="DZ151" i="1"/>
  <c r="FZ147" i="1"/>
  <c r="ET147" i="1"/>
  <c r="DW147" i="1"/>
  <c r="GS147" i="1" s="1"/>
  <c r="DW145" i="1"/>
  <c r="HL151" i="1"/>
  <c r="GV151" i="1"/>
  <c r="EK147" i="1"/>
  <c r="K2" i="11"/>
  <c r="AO13" i="11"/>
  <c r="CT77" i="1" l="1"/>
  <c r="A2" i="1" s="1"/>
  <c r="C46" i="4"/>
  <c r="CT80" i="15"/>
  <c r="CT89" i="15" s="1"/>
  <c r="CT80" i="1"/>
  <c r="CT89" i="1" s="1"/>
  <c r="AO16" i="11" l="1"/>
  <c r="I109" i="4" s="1"/>
  <c r="CT77" i="15"/>
  <c r="DK2" i="15" s="1"/>
  <c r="A2" i="15"/>
  <c r="DK2" i="1"/>
  <c r="BR10" i="11"/>
  <c r="BR14" i="11"/>
  <c r="BS14" i="11" s="1"/>
  <c r="BR13" i="11"/>
  <c r="BS13" i="11" s="1"/>
  <c r="BR11" i="11"/>
  <c r="BS11" i="11" s="1"/>
  <c r="BS10" i="11"/>
  <c r="U76" i="4"/>
  <c r="CT95" i="15"/>
  <c r="AZ18" i="11"/>
  <c r="AZ19" i="11"/>
  <c r="AZ16" i="11"/>
  <c r="AZ17" i="11"/>
  <c r="CT95" i="1"/>
  <c r="G75" i="4"/>
  <c r="J78" i="4" s="1"/>
  <c r="AM13" i="4"/>
  <c r="AM7" i="4"/>
  <c r="AM3" i="4" s="1"/>
  <c r="BB76" i="1" l="1"/>
  <c r="AM16" i="4"/>
  <c r="C78" i="4"/>
  <c r="CM134" i="15" s="1"/>
  <c r="CT134" i="15"/>
  <c r="AG101" i="4"/>
  <c r="AG102" i="4"/>
  <c r="AZ20" i="11"/>
  <c r="AX6" i="11" s="1"/>
  <c r="AM10" i="4"/>
  <c r="U82" i="4" l="1"/>
  <c r="AS16" i="11"/>
  <c r="J114" i="4" s="1"/>
  <c r="CT119" i="1"/>
  <c r="BB76" i="15"/>
  <c r="E114" i="4"/>
  <c r="O53" i="15"/>
  <c r="AB55" i="15" s="1"/>
  <c r="F114" i="4"/>
  <c r="CT110" i="15"/>
  <c r="AN100" i="4"/>
  <c r="CT113" i="15" s="1"/>
  <c r="G114" i="4"/>
  <c r="O77" i="4"/>
  <c r="K143" i="15" s="1"/>
  <c r="P77" i="4"/>
  <c r="AN143" i="15" s="1"/>
  <c r="CM134" i="1"/>
  <c r="AS10" i="11"/>
  <c r="CT134" i="1"/>
  <c r="AD100" i="4"/>
  <c r="AD102" i="4" s="1"/>
  <c r="AF100" i="4"/>
  <c r="AF102" i="4" s="1"/>
  <c r="AH100" i="4"/>
  <c r="AH101" i="4" s="1"/>
  <c r="O53" i="1"/>
  <c r="AB55" i="1" s="1"/>
  <c r="AE100" i="4"/>
  <c r="AE101" i="4" s="1"/>
  <c r="CT125" i="15" l="1"/>
  <c r="CT125" i="1"/>
  <c r="E120" i="4"/>
  <c r="M116" i="4" s="1"/>
  <c r="AS15" i="11"/>
  <c r="N55" i="15"/>
  <c r="F112" i="4"/>
  <c r="CT116" i="15"/>
  <c r="CT119" i="15"/>
  <c r="CT113" i="1"/>
  <c r="CT116" i="1"/>
  <c r="AN143" i="1"/>
  <c r="K143" i="1"/>
  <c r="AD101" i="4"/>
  <c r="AF101" i="4"/>
  <c r="CT110" i="1"/>
  <c r="AH102" i="4"/>
  <c r="AE102" i="4"/>
  <c r="N55" i="1"/>
  <c r="F116" i="4" l="1"/>
  <c r="L109" i="4" s="1"/>
  <c r="V101" i="4"/>
  <c r="BD10" i="11"/>
  <c r="K39" i="1" l="1"/>
  <c r="K39" i="15"/>
  <c r="BG10" i="11"/>
  <c r="BH10" i="11" s="1"/>
  <c r="BE10" i="11"/>
  <c r="BF10" i="11" s="1"/>
  <c r="BF15" i="11" s="1"/>
  <c r="BH15" i="11" l="1"/>
  <c r="I66" i="4" s="1"/>
  <c r="AS13" i="11"/>
  <c r="AS17" i="11" s="1"/>
  <c r="CT104" i="1" l="1"/>
  <c r="CT128" i="1" s="1"/>
  <c r="CT137" i="1" s="1"/>
  <c r="CT104" i="15"/>
  <c r="CT128" i="15" s="1"/>
  <c r="CT137" i="15" s="1"/>
</calcChain>
</file>

<file path=xl/comments1.xml><?xml version="1.0" encoding="utf-8"?>
<comments xmlns="http://schemas.openxmlformats.org/spreadsheetml/2006/main">
  <authors>
    <author>SIMINZEI115</author>
    <author>SIMINZEI20</author>
  </authors>
  <commentList>
    <comment ref="G7" authorId="0" shapeId="0">
      <text>
        <r>
          <rPr>
            <b/>
            <sz val="12"/>
            <color indexed="81"/>
            <rFont val="Meiryo UI"/>
            <family val="3"/>
            <charset val="128"/>
          </rPr>
          <t>寡婦の判定はココで行う</t>
        </r>
      </text>
    </comment>
    <comment ref="B23" authorId="0" shapeId="0">
      <text>
        <r>
          <rPr>
            <b/>
            <sz val="11"/>
            <color indexed="81"/>
            <rFont val="Meiryo UI"/>
            <family val="3"/>
            <charset val="128"/>
          </rPr>
          <t>『副業に係る営業のうち営利を
目的とした継続的なもの』
国税庁HPより抜粋</t>
        </r>
      </text>
    </comment>
    <comment ref="B25" authorId="0" shapeId="0">
      <text>
        <r>
          <rPr>
            <b/>
            <sz val="11"/>
            <color indexed="81"/>
            <rFont val="Meiryo UI"/>
            <family val="3"/>
            <charset val="128"/>
          </rPr>
          <t>生命保険や郵便局の年金など
公的年金 や 業務にも
該当しないもの。</t>
        </r>
      </text>
    </comment>
    <comment ref="C78" authorId="0" shapeId="0">
      <text>
        <r>
          <rPr>
            <sz val="11"/>
            <color indexed="81"/>
            <rFont val="Meiryo UI"/>
            <family val="3"/>
            <charset val="128"/>
          </rPr>
          <t>通常と特例と控除額が大きい方を自動にて判定します。</t>
        </r>
      </text>
    </comment>
    <comment ref="J84" authorId="1" shapeId="0">
      <text>
        <r>
          <rPr>
            <sz val="11"/>
            <color indexed="81"/>
            <rFont val="Meiryo UI"/>
            <family val="3"/>
            <charset val="128"/>
          </rPr>
          <t>障害者控除対象者認定書(介護保険)の
添付があった際は下記で入力すること。
特別障害相当は[身体1級]
普通障害相当は[身体3級]</t>
        </r>
      </text>
    </comment>
  </commentList>
</comments>
</file>

<file path=xl/comments2.xml><?xml version="1.0" encoding="utf-8"?>
<comments xmlns="http://schemas.openxmlformats.org/spreadsheetml/2006/main">
  <authors>
    <author>SIMINZEI115</author>
  </authors>
  <commentList>
    <comment ref="Y1" authorId="0" shapeId="0">
      <text>
        <r>
          <rPr>
            <sz val="11"/>
            <color indexed="81"/>
            <rFont val="MS P ゴシック"/>
            <family val="3"/>
            <charset val="128"/>
          </rPr>
          <t>65歳以上➡★
60～64歳➡☆
その他歳➡年金非該当</t>
        </r>
      </text>
    </comment>
    <comment ref="K2" authorId="0" shapeId="0">
      <text>
        <r>
          <rPr>
            <b/>
            <sz val="12"/>
            <color indexed="81"/>
            <rFont val="MS P ゴシック"/>
            <family val="3"/>
            <charset val="128"/>
          </rPr>
          <t>D1セルが3ならK39セル値表示
3じゃなければN27セル値表示</t>
        </r>
      </text>
    </comment>
    <comment ref="G7" authorId="0" shapeId="0">
      <text>
        <r>
          <rPr>
            <b/>
            <sz val="11"/>
            <color indexed="81"/>
            <rFont val="Meiryo UI"/>
            <family val="3"/>
            <charset val="128"/>
          </rPr>
          <t xml:space="preserve">「="-"収入額」
にしてください。
</t>
        </r>
        <r>
          <rPr>
            <b/>
            <sz val="9"/>
            <color indexed="81"/>
            <rFont val="Meiryo UI"/>
            <family val="3"/>
            <charset val="128"/>
          </rPr>
          <t xml:space="preserve">
他の度参照</t>
        </r>
      </text>
    </comment>
    <comment ref="AS16" authorId="0" shapeId="0">
      <text>
        <r>
          <rPr>
            <b/>
            <sz val="9"/>
            <color indexed="81"/>
            <rFont val="MS P ゴシック"/>
            <family val="3"/>
            <charset val="128"/>
          </rPr>
          <t>条件付き書式あり</t>
        </r>
      </text>
    </comment>
    <comment ref="G23" authorId="0" shapeId="0">
      <text>
        <r>
          <rPr>
            <b/>
            <sz val="11"/>
            <color indexed="81"/>
            <rFont val="MS P ゴシック"/>
            <family val="3"/>
            <charset val="128"/>
          </rPr>
          <t>「="-"収入額」
にしてください。</t>
        </r>
        <r>
          <rPr>
            <b/>
            <sz val="9"/>
            <color indexed="81"/>
            <rFont val="MS P ゴシック"/>
            <family val="3"/>
            <charset val="128"/>
          </rPr>
          <t xml:space="preserve">
他の度参照</t>
        </r>
      </text>
    </comment>
    <comment ref="R35" authorId="0" shapeId="0">
      <text>
        <r>
          <rPr>
            <b/>
            <sz val="9"/>
            <color indexed="81"/>
            <rFont val="MS P ゴシック"/>
            <family val="3"/>
            <charset val="128"/>
          </rPr>
          <t>SIMINZEI115:</t>
        </r>
        <r>
          <rPr>
            <sz val="9"/>
            <color indexed="81"/>
            <rFont val="MS P ゴシック"/>
            <family val="3"/>
            <charset val="128"/>
          </rPr>
          <t xml:space="preserve">
AA27セル</t>
        </r>
      </text>
    </comment>
    <comment ref="G39" authorId="0" shapeId="0">
      <text>
        <r>
          <rPr>
            <b/>
            <sz val="11"/>
            <color indexed="81"/>
            <rFont val="Meiryo UI"/>
            <family val="3"/>
            <charset val="128"/>
          </rPr>
          <t>「="-"収入額」
にしてください。</t>
        </r>
        <r>
          <rPr>
            <b/>
            <sz val="9"/>
            <color indexed="81"/>
            <rFont val="Meiryo UI"/>
            <family val="3"/>
            <charset val="128"/>
          </rPr>
          <t xml:space="preserve">
他の度参照</t>
        </r>
      </text>
    </comment>
    <comment ref="G55" authorId="0" shapeId="0">
      <text>
        <r>
          <rPr>
            <b/>
            <sz val="12"/>
            <color indexed="81"/>
            <rFont val="Meiryo UI"/>
            <family val="3"/>
            <charset val="128"/>
          </rPr>
          <t>「="-"収入額」</t>
        </r>
        <r>
          <rPr>
            <b/>
            <sz val="9"/>
            <color indexed="81"/>
            <rFont val="Meiryo UI"/>
            <family val="3"/>
            <charset val="128"/>
          </rPr>
          <t xml:space="preserve">
にしてください。
他の年度参照</t>
        </r>
      </text>
    </comment>
    <comment ref="G71" authorId="0" shapeId="0">
      <text>
        <r>
          <rPr>
            <b/>
            <sz val="11"/>
            <color indexed="81"/>
            <rFont val="Meiryo UI"/>
            <family val="3"/>
            <charset val="128"/>
          </rPr>
          <t>「="-"収入額」
にしてください。</t>
        </r>
        <r>
          <rPr>
            <b/>
            <sz val="9"/>
            <color indexed="81"/>
            <rFont val="Meiryo UI"/>
            <family val="3"/>
            <charset val="128"/>
          </rPr>
          <t xml:space="preserve">
他の度参照</t>
        </r>
      </text>
    </comment>
  </commentList>
</comments>
</file>

<file path=xl/sharedStrings.xml><?xml version="1.0" encoding="utf-8"?>
<sst xmlns="http://schemas.openxmlformats.org/spreadsheetml/2006/main" count="1522" uniqueCount="751">
  <si>
    <t>市道民税申告書</t>
    <rPh sb="0" eb="1">
      <t>シ</t>
    </rPh>
    <rPh sb="1" eb="3">
      <t>ドウミン</t>
    </rPh>
    <rPh sb="3" eb="4">
      <t>ゼイ</t>
    </rPh>
    <rPh sb="4" eb="7">
      <t>シンコクショ</t>
    </rPh>
    <phoneticPr fontId="1"/>
  </si>
  <si>
    <t>整理番号</t>
    <rPh sb="0" eb="2">
      <t>セイリ</t>
    </rPh>
    <rPh sb="2" eb="4">
      <t>バンゴウ</t>
    </rPh>
    <phoneticPr fontId="1"/>
  </si>
  <si>
    <t>業種又は職業</t>
    <rPh sb="0" eb="2">
      <t>ギョウシュ</t>
    </rPh>
    <rPh sb="2" eb="3">
      <t>マタ</t>
    </rPh>
    <rPh sb="4" eb="6">
      <t>ショクギョウ</t>
    </rPh>
    <phoneticPr fontId="1"/>
  </si>
  <si>
    <t>電話番号</t>
    <rPh sb="0" eb="2">
      <t>デンワ</t>
    </rPh>
    <rPh sb="2" eb="4">
      <t>バンゴウ</t>
    </rPh>
    <phoneticPr fontId="1"/>
  </si>
  <si>
    <t>現住所</t>
    <rPh sb="0" eb="2">
      <t>ゲンジュウ</t>
    </rPh>
    <rPh sb="2" eb="3">
      <t>ショ</t>
    </rPh>
    <phoneticPr fontId="1"/>
  </si>
  <si>
    <t>1月1日現在
の住所</t>
    <rPh sb="1" eb="2">
      <t>ガツ</t>
    </rPh>
    <rPh sb="3" eb="4">
      <t>ニチ</t>
    </rPh>
    <rPh sb="4" eb="6">
      <t>ゲンザイ</t>
    </rPh>
    <rPh sb="8" eb="10">
      <t>ジュウショ</t>
    </rPh>
    <phoneticPr fontId="1"/>
  </si>
  <si>
    <t>フリガナ</t>
    <phoneticPr fontId="1"/>
  </si>
  <si>
    <t>氏名</t>
    <rPh sb="0" eb="2">
      <t>シメイ</t>
    </rPh>
    <phoneticPr fontId="1"/>
  </si>
  <si>
    <t>個人番号</t>
    <rPh sb="0" eb="2">
      <t>コジン</t>
    </rPh>
    <rPh sb="2" eb="4">
      <t>バンゴウ</t>
    </rPh>
    <phoneticPr fontId="1"/>
  </si>
  <si>
    <t>年</t>
    <rPh sb="0" eb="1">
      <t>ネン</t>
    </rPh>
    <phoneticPr fontId="1"/>
  </si>
  <si>
    <t>月</t>
    <rPh sb="0" eb="1">
      <t>ツキ</t>
    </rPh>
    <phoneticPr fontId="1"/>
  </si>
  <si>
    <t>日</t>
    <rPh sb="0" eb="1">
      <t>ヒ</t>
    </rPh>
    <phoneticPr fontId="1"/>
  </si>
  <si>
    <t>提出年月日</t>
    <rPh sb="0" eb="2">
      <t>テイシュツ</t>
    </rPh>
    <rPh sb="2" eb="5">
      <t>ネンガッピ</t>
    </rPh>
    <phoneticPr fontId="1"/>
  </si>
  <si>
    <t>殿</t>
    <phoneticPr fontId="1"/>
  </si>
  <si>
    <t>苫小牧市長</t>
    <rPh sb="0" eb="3">
      <t>トマコマイ</t>
    </rPh>
    <rPh sb="3" eb="5">
      <t>シチョウ</t>
    </rPh>
    <phoneticPr fontId="1"/>
  </si>
  <si>
    <t>生年
月日</t>
    <rPh sb="0" eb="2">
      <t>セイネン</t>
    </rPh>
    <rPh sb="3" eb="5">
      <t>ガッピ</t>
    </rPh>
    <phoneticPr fontId="1"/>
  </si>
  <si>
    <t>世帯主
の氏名</t>
    <rPh sb="0" eb="3">
      <t>セタイヌシ</t>
    </rPh>
    <rPh sb="5" eb="7">
      <t>シメイ</t>
    </rPh>
    <phoneticPr fontId="1"/>
  </si>
  <si>
    <t>続柄</t>
    <rPh sb="0" eb="2">
      <t>ツヅキガラ</t>
    </rPh>
    <phoneticPr fontId="1"/>
  </si>
  <si>
    <t>３　所得から差し引かれる金額に関する事項</t>
    <rPh sb="2" eb="4">
      <t>ショトク</t>
    </rPh>
    <rPh sb="6" eb="7">
      <t>サ</t>
    </rPh>
    <rPh sb="8" eb="9">
      <t>ヒ</t>
    </rPh>
    <rPh sb="12" eb="14">
      <t>キンガク</t>
    </rPh>
    <rPh sb="15" eb="16">
      <t>カン</t>
    </rPh>
    <rPh sb="18" eb="20">
      <t>ジコウ</t>
    </rPh>
    <phoneticPr fontId="1"/>
  </si>
  <si>
    <t>事業</t>
    <rPh sb="0" eb="2">
      <t>ジギョウ</t>
    </rPh>
    <phoneticPr fontId="1"/>
  </si>
  <si>
    <t>営業等</t>
    <rPh sb="0" eb="2">
      <t>エイギョウ</t>
    </rPh>
    <rPh sb="2" eb="3">
      <t>トウ</t>
    </rPh>
    <phoneticPr fontId="1"/>
  </si>
  <si>
    <t>農業</t>
    <rPh sb="0" eb="2">
      <t>ノウギョウ</t>
    </rPh>
    <phoneticPr fontId="1"/>
  </si>
  <si>
    <t>ア</t>
    <phoneticPr fontId="1"/>
  </si>
  <si>
    <t>イ</t>
    <phoneticPr fontId="1"/>
  </si>
  <si>
    <t>ウ</t>
    <phoneticPr fontId="1"/>
  </si>
  <si>
    <t>エ</t>
    <phoneticPr fontId="1"/>
  </si>
  <si>
    <t>オ</t>
    <phoneticPr fontId="1"/>
  </si>
  <si>
    <t>カ</t>
    <phoneticPr fontId="1"/>
  </si>
  <si>
    <t>不動産</t>
    <rPh sb="0" eb="3">
      <t>フドウサン</t>
    </rPh>
    <phoneticPr fontId="1"/>
  </si>
  <si>
    <t>利子</t>
    <rPh sb="0" eb="2">
      <t>リシ</t>
    </rPh>
    <phoneticPr fontId="1"/>
  </si>
  <si>
    <t>配当</t>
    <rPh sb="0" eb="2">
      <t>ハイトウ</t>
    </rPh>
    <phoneticPr fontId="1"/>
  </si>
  <si>
    <t>給与</t>
    <rPh sb="0" eb="2">
      <t>キュウヨ</t>
    </rPh>
    <phoneticPr fontId="1"/>
  </si>
  <si>
    <t>雑</t>
    <rPh sb="0" eb="1">
      <t>ザツ</t>
    </rPh>
    <phoneticPr fontId="1"/>
  </si>
  <si>
    <t>その他</t>
    <rPh sb="2" eb="3">
      <t>タ</t>
    </rPh>
    <phoneticPr fontId="1"/>
  </si>
  <si>
    <t>総合譲渡</t>
    <rPh sb="0" eb="2">
      <t>ソウゴウ</t>
    </rPh>
    <rPh sb="2" eb="4">
      <t>ジョウト</t>
    </rPh>
    <phoneticPr fontId="1"/>
  </si>
  <si>
    <t>短期</t>
    <rPh sb="0" eb="2">
      <t>タンキ</t>
    </rPh>
    <phoneticPr fontId="1"/>
  </si>
  <si>
    <t>長期</t>
    <rPh sb="0" eb="2">
      <t>チョウキ</t>
    </rPh>
    <phoneticPr fontId="1"/>
  </si>
  <si>
    <t>一時</t>
    <rPh sb="0" eb="2">
      <t>イチジ</t>
    </rPh>
    <phoneticPr fontId="1"/>
  </si>
  <si>
    <t>１　収入金額等</t>
    <rPh sb="2" eb="4">
      <t>シュウニュウ</t>
    </rPh>
    <rPh sb="4" eb="6">
      <t>キンガク</t>
    </rPh>
    <rPh sb="6" eb="7">
      <t>トウ</t>
    </rPh>
    <phoneticPr fontId="1"/>
  </si>
  <si>
    <t>①</t>
    <phoneticPr fontId="1"/>
  </si>
  <si>
    <t>合計</t>
    <rPh sb="0" eb="2">
      <t>ゴウケイ</t>
    </rPh>
    <phoneticPr fontId="1"/>
  </si>
  <si>
    <t>総合譲渡・一時</t>
    <rPh sb="0" eb="2">
      <t>ソウゴウ</t>
    </rPh>
    <rPh sb="2" eb="4">
      <t>ジョウト</t>
    </rPh>
    <rPh sb="5" eb="7">
      <t>イチジ</t>
    </rPh>
    <phoneticPr fontId="1"/>
  </si>
  <si>
    <t>２　所得金額</t>
    <rPh sb="2" eb="4">
      <t>ショトク</t>
    </rPh>
    <rPh sb="4" eb="6">
      <t>キンガク</t>
    </rPh>
    <phoneticPr fontId="1"/>
  </si>
  <si>
    <t>雑損控除</t>
    <rPh sb="0" eb="2">
      <t>ザッソン</t>
    </rPh>
    <rPh sb="2" eb="4">
      <t>コウジョ</t>
    </rPh>
    <phoneticPr fontId="1"/>
  </si>
  <si>
    <t>②</t>
    <phoneticPr fontId="1"/>
  </si>
  <si>
    <t>③</t>
    <phoneticPr fontId="1"/>
  </si>
  <si>
    <t>④</t>
    <phoneticPr fontId="1"/>
  </si>
  <si>
    <t>⑤</t>
    <phoneticPr fontId="1"/>
  </si>
  <si>
    <t>⑥</t>
    <phoneticPr fontId="1"/>
  </si>
  <si>
    <t>⑦</t>
    <phoneticPr fontId="1"/>
  </si>
  <si>
    <t>⑧</t>
    <phoneticPr fontId="1"/>
  </si>
  <si>
    <t>⑨</t>
    <phoneticPr fontId="1"/>
  </si>
  <si>
    <t>医療費控除</t>
    <rPh sb="0" eb="3">
      <t>イリョウヒ</t>
    </rPh>
    <rPh sb="3" eb="5">
      <t>コウジョ</t>
    </rPh>
    <phoneticPr fontId="1"/>
  </si>
  <si>
    <t>区分</t>
    <rPh sb="0" eb="2">
      <t>クブン</t>
    </rPh>
    <phoneticPr fontId="1"/>
  </si>
  <si>
    <t>小規模企業
共済等掛金控除</t>
    <rPh sb="0" eb="3">
      <t>ショウキボ</t>
    </rPh>
    <rPh sb="3" eb="5">
      <t>キギョウ</t>
    </rPh>
    <rPh sb="6" eb="8">
      <t>キョウサイ</t>
    </rPh>
    <rPh sb="8" eb="9">
      <t>トウ</t>
    </rPh>
    <rPh sb="9" eb="11">
      <t>カケキン</t>
    </rPh>
    <rPh sb="11" eb="13">
      <t>コウジョ</t>
    </rPh>
    <phoneticPr fontId="1"/>
  </si>
  <si>
    <t>生命保険料控除</t>
    <rPh sb="0" eb="2">
      <t>セイメイ</t>
    </rPh>
    <rPh sb="2" eb="4">
      <t>ホケン</t>
    </rPh>
    <rPh sb="4" eb="5">
      <t>リョウ</t>
    </rPh>
    <rPh sb="5" eb="7">
      <t>コウジョ</t>
    </rPh>
    <phoneticPr fontId="1"/>
  </si>
  <si>
    <t>地震保険料控除</t>
    <rPh sb="0" eb="2">
      <t>ジシン</t>
    </rPh>
    <rPh sb="2" eb="5">
      <t>ホケンリョウ</t>
    </rPh>
    <rPh sb="5" eb="7">
      <t>コウジョ</t>
    </rPh>
    <phoneticPr fontId="1"/>
  </si>
  <si>
    <t>勤労学生・
障害者控除</t>
    <rPh sb="0" eb="2">
      <t>キンロウ</t>
    </rPh>
    <rPh sb="2" eb="4">
      <t>ガクセイ</t>
    </rPh>
    <rPh sb="6" eb="9">
      <t>ショウガイシャ</t>
    </rPh>
    <rPh sb="9" eb="11">
      <t>コウジョ</t>
    </rPh>
    <phoneticPr fontId="1"/>
  </si>
  <si>
    <t>配偶者控除</t>
    <rPh sb="0" eb="3">
      <t>ハイグウシャ</t>
    </rPh>
    <rPh sb="3" eb="5">
      <t>コウジョ</t>
    </rPh>
    <phoneticPr fontId="1"/>
  </si>
  <si>
    <t>配偶者特別控除</t>
    <rPh sb="0" eb="3">
      <t>ハイグウシャ</t>
    </rPh>
    <rPh sb="3" eb="5">
      <t>トクベツ</t>
    </rPh>
    <rPh sb="5" eb="7">
      <t>コウジョ</t>
    </rPh>
    <phoneticPr fontId="1"/>
  </si>
  <si>
    <t>扶養控除</t>
    <rPh sb="0" eb="2">
      <t>フヨウ</t>
    </rPh>
    <rPh sb="2" eb="4">
      <t>コウジョ</t>
    </rPh>
    <phoneticPr fontId="1"/>
  </si>
  <si>
    <t>基礎控除</t>
    <rPh sb="0" eb="2">
      <t>キソ</t>
    </rPh>
    <rPh sb="2" eb="4">
      <t>コウジョ</t>
    </rPh>
    <phoneticPr fontId="1"/>
  </si>
  <si>
    <t>⑭</t>
    <phoneticPr fontId="1"/>
  </si>
  <si>
    <t>４　所得から差し引かれる金額</t>
    <rPh sb="2" eb="4">
      <t>ショトク</t>
    </rPh>
    <rPh sb="6" eb="7">
      <t>サ</t>
    </rPh>
    <rPh sb="8" eb="9">
      <t>ヒ</t>
    </rPh>
    <rPh sb="12" eb="14">
      <t>キンガク</t>
    </rPh>
    <phoneticPr fontId="1"/>
  </si>
  <si>
    <t>損害の原因</t>
    <rPh sb="0" eb="2">
      <t>ソンガイ</t>
    </rPh>
    <rPh sb="3" eb="5">
      <t>ゲンイン</t>
    </rPh>
    <phoneticPr fontId="1"/>
  </si>
  <si>
    <t>損害年月日</t>
    <rPh sb="0" eb="2">
      <t>ソンガイ</t>
    </rPh>
    <rPh sb="2" eb="5">
      <t>ネンガッピ</t>
    </rPh>
    <phoneticPr fontId="1"/>
  </si>
  <si>
    <t>損害を受けた資産の種類</t>
    <rPh sb="0" eb="2">
      <t>ソンガイ</t>
    </rPh>
    <rPh sb="3" eb="4">
      <t>ウ</t>
    </rPh>
    <rPh sb="6" eb="8">
      <t>シサン</t>
    </rPh>
    <rPh sb="9" eb="11">
      <t>シュルイ</t>
    </rPh>
    <phoneticPr fontId="1"/>
  </si>
  <si>
    <t>損害金額</t>
    <rPh sb="0" eb="2">
      <t>ソンガイ</t>
    </rPh>
    <rPh sb="2" eb="4">
      <t>キンガク</t>
    </rPh>
    <phoneticPr fontId="1"/>
  </si>
  <si>
    <t>保険金などで補填される金額</t>
    <rPh sb="0" eb="3">
      <t>ホケンキン</t>
    </rPh>
    <rPh sb="6" eb="8">
      <t>ホテン</t>
    </rPh>
    <rPh sb="11" eb="13">
      <t>キンガク</t>
    </rPh>
    <phoneticPr fontId="1"/>
  </si>
  <si>
    <t>差引損失額のうち災害関連支出の金額</t>
    <rPh sb="0" eb="2">
      <t>サシヒキ</t>
    </rPh>
    <rPh sb="2" eb="5">
      <t>ソンシツガク</t>
    </rPh>
    <rPh sb="8" eb="10">
      <t>サイガイ</t>
    </rPh>
    <rPh sb="10" eb="12">
      <t>カンレン</t>
    </rPh>
    <rPh sb="12" eb="14">
      <t>シシュツ</t>
    </rPh>
    <rPh sb="15" eb="17">
      <t>キンガク</t>
    </rPh>
    <phoneticPr fontId="1"/>
  </si>
  <si>
    <t>支払った医療費等</t>
    <rPh sb="0" eb="2">
      <t>シハラ</t>
    </rPh>
    <rPh sb="4" eb="7">
      <t>イリョウヒ</t>
    </rPh>
    <rPh sb="7" eb="8">
      <t>トウ</t>
    </rPh>
    <phoneticPr fontId="1"/>
  </si>
  <si>
    <t>社会保険の種類</t>
    <rPh sb="0" eb="2">
      <t>シャカイ</t>
    </rPh>
    <rPh sb="2" eb="4">
      <t>ホケン</t>
    </rPh>
    <rPh sb="5" eb="7">
      <t>シュルイ</t>
    </rPh>
    <phoneticPr fontId="1"/>
  </si>
  <si>
    <t>支払った保険料</t>
    <rPh sb="0" eb="2">
      <t>シハラ</t>
    </rPh>
    <rPh sb="4" eb="7">
      <t>ホケンリョウ</t>
    </rPh>
    <phoneticPr fontId="1"/>
  </si>
  <si>
    <t>新生命保険料の計</t>
    <rPh sb="0" eb="1">
      <t>シン</t>
    </rPh>
    <rPh sb="1" eb="3">
      <t>セイメイ</t>
    </rPh>
    <rPh sb="3" eb="5">
      <t>ホケン</t>
    </rPh>
    <rPh sb="5" eb="6">
      <t>リョウ</t>
    </rPh>
    <rPh sb="7" eb="8">
      <t>ケイ</t>
    </rPh>
    <phoneticPr fontId="1"/>
  </si>
  <si>
    <t>旧生命保険料の計</t>
    <rPh sb="0" eb="1">
      <t>キュウ</t>
    </rPh>
    <rPh sb="1" eb="3">
      <t>セイメイ</t>
    </rPh>
    <rPh sb="3" eb="5">
      <t>ホケン</t>
    </rPh>
    <rPh sb="5" eb="6">
      <t>リョウ</t>
    </rPh>
    <rPh sb="7" eb="8">
      <t>ケイ</t>
    </rPh>
    <phoneticPr fontId="1"/>
  </si>
  <si>
    <t>新個人年金保険料の計</t>
    <rPh sb="0" eb="1">
      <t>シン</t>
    </rPh>
    <rPh sb="1" eb="3">
      <t>コジン</t>
    </rPh>
    <rPh sb="3" eb="5">
      <t>ネンキン</t>
    </rPh>
    <rPh sb="5" eb="7">
      <t>ホケン</t>
    </rPh>
    <rPh sb="7" eb="8">
      <t>リョウ</t>
    </rPh>
    <rPh sb="9" eb="10">
      <t>ケイ</t>
    </rPh>
    <phoneticPr fontId="1"/>
  </si>
  <si>
    <t>旧個人年金保険料の計</t>
    <rPh sb="0" eb="1">
      <t>キュウ</t>
    </rPh>
    <rPh sb="1" eb="3">
      <t>コジン</t>
    </rPh>
    <rPh sb="3" eb="5">
      <t>ネンキン</t>
    </rPh>
    <rPh sb="5" eb="7">
      <t>ホケン</t>
    </rPh>
    <rPh sb="7" eb="8">
      <t>リョウ</t>
    </rPh>
    <rPh sb="9" eb="10">
      <t>ケイ</t>
    </rPh>
    <phoneticPr fontId="1"/>
  </si>
  <si>
    <t>介護医療保険料の計</t>
    <rPh sb="0" eb="2">
      <t>カイゴ</t>
    </rPh>
    <rPh sb="2" eb="4">
      <t>イリョウ</t>
    </rPh>
    <rPh sb="4" eb="6">
      <t>ホケン</t>
    </rPh>
    <rPh sb="6" eb="7">
      <t>リョウ</t>
    </rPh>
    <rPh sb="8" eb="9">
      <t>ケイ</t>
    </rPh>
    <phoneticPr fontId="1"/>
  </si>
  <si>
    <t>旧長期損害保険料の計</t>
    <rPh sb="0" eb="1">
      <t>キュウ</t>
    </rPh>
    <rPh sb="1" eb="3">
      <t>チョウキ</t>
    </rPh>
    <rPh sb="3" eb="5">
      <t>ソンガイ</t>
    </rPh>
    <rPh sb="5" eb="8">
      <t>ホケンリョウ</t>
    </rPh>
    <rPh sb="9" eb="10">
      <t>ケイ</t>
    </rPh>
    <phoneticPr fontId="1"/>
  </si>
  <si>
    <t>地震保険料の計</t>
    <rPh sb="0" eb="2">
      <t>ジシン</t>
    </rPh>
    <rPh sb="2" eb="5">
      <t>ホケンリョウ</t>
    </rPh>
    <rPh sb="6" eb="7">
      <t>ケイ</t>
    </rPh>
    <phoneticPr fontId="1"/>
  </si>
  <si>
    <t>〔</t>
    <phoneticPr fontId="1"/>
  </si>
  <si>
    <t>〕</t>
    <phoneticPr fontId="1"/>
  </si>
  <si>
    <t>（学校名）</t>
    <rPh sb="1" eb="3">
      <t>ガッコウ</t>
    </rPh>
    <rPh sb="3" eb="4">
      <t>メイ</t>
    </rPh>
    <phoneticPr fontId="1"/>
  </si>
  <si>
    <t>障害の程度</t>
    <rPh sb="0" eb="2">
      <t>ショウガイ</t>
    </rPh>
    <rPh sb="3" eb="5">
      <t>テイド</t>
    </rPh>
    <phoneticPr fontId="1"/>
  </si>
  <si>
    <t>生年月日</t>
    <rPh sb="0" eb="2">
      <t>セイネン</t>
    </rPh>
    <rPh sb="2" eb="4">
      <t>ガッピ</t>
    </rPh>
    <phoneticPr fontId="1"/>
  </si>
  <si>
    <t>万円</t>
    <rPh sb="0" eb="2">
      <t>マンエン</t>
    </rPh>
    <phoneticPr fontId="1"/>
  </si>
  <si>
    <t>控除額</t>
    <rPh sb="0" eb="2">
      <t>コウジョ</t>
    </rPh>
    <rPh sb="2" eb="3">
      <t>ガク</t>
    </rPh>
    <phoneticPr fontId="1"/>
  </si>
  <si>
    <t>16歳未満の扶養親族
（控除対象外）</t>
    <rPh sb="2" eb="5">
      <t>サイミマン</t>
    </rPh>
    <rPh sb="6" eb="8">
      <t>フヨウ</t>
    </rPh>
    <rPh sb="8" eb="10">
      <t>シンゾク</t>
    </rPh>
    <rPh sb="12" eb="14">
      <t>コウジョ</t>
    </rPh>
    <rPh sb="14" eb="16">
      <t>タイショウ</t>
    </rPh>
    <rPh sb="16" eb="17">
      <t>ガイ</t>
    </rPh>
    <phoneticPr fontId="1"/>
  </si>
  <si>
    <t>扶養控除額の合計</t>
    <rPh sb="0" eb="2">
      <t>フヨウ</t>
    </rPh>
    <rPh sb="2" eb="4">
      <t>コウジョ</t>
    </rPh>
    <rPh sb="4" eb="5">
      <t>ガク</t>
    </rPh>
    <rPh sb="6" eb="8">
      <t>ゴウケイ</t>
    </rPh>
    <phoneticPr fontId="1"/>
  </si>
  <si>
    <t>裏面にも記載する欄がありますから注意してください。</t>
    <rPh sb="0" eb="2">
      <t>リメン</t>
    </rPh>
    <rPh sb="4" eb="6">
      <t>キサイ</t>
    </rPh>
    <rPh sb="8" eb="9">
      <t>ラン</t>
    </rPh>
    <rPh sb="16" eb="18">
      <t>チュウイ</t>
    </rPh>
    <phoneticPr fontId="1"/>
  </si>
  <si>
    <t>合　　　　　　計</t>
    <rPh sb="0" eb="1">
      <t>ア</t>
    </rPh>
    <rPh sb="7" eb="8">
      <t>ケイ</t>
    </rPh>
    <phoneticPr fontId="1"/>
  </si>
  <si>
    <t>６　給与所得の内訳</t>
    <rPh sb="2" eb="4">
      <t>キュウヨ</t>
    </rPh>
    <rPh sb="4" eb="6">
      <t>ショトク</t>
    </rPh>
    <rPh sb="7" eb="9">
      <t>ウチワケ</t>
    </rPh>
    <phoneticPr fontId="1"/>
  </si>
  <si>
    <t>（</t>
    <phoneticPr fontId="1"/>
  </si>
  <si>
    <t>日給などの給与所得のある人で、源泉徴収票のない人は記入してください。</t>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1"/>
  </si>
  <si>
    <t>）</t>
    <phoneticPr fontId="1"/>
  </si>
  <si>
    <t>日　給</t>
    <rPh sb="0" eb="1">
      <t>ヒ</t>
    </rPh>
    <rPh sb="2" eb="3">
      <t>キュウ</t>
    </rPh>
    <phoneticPr fontId="1"/>
  </si>
  <si>
    <t>月　収</t>
    <rPh sb="0" eb="1">
      <t>ツキ</t>
    </rPh>
    <rPh sb="2" eb="3">
      <t>オサム</t>
    </rPh>
    <phoneticPr fontId="1"/>
  </si>
  <si>
    <t>勤務日数</t>
    <rPh sb="0" eb="2">
      <t>キンム</t>
    </rPh>
    <rPh sb="2" eb="4">
      <t>ニッスウ</t>
    </rPh>
    <phoneticPr fontId="1"/>
  </si>
  <si>
    <t>賞与等</t>
    <rPh sb="0" eb="2">
      <t>ショウヨ</t>
    </rPh>
    <rPh sb="2" eb="3">
      <t>トウ</t>
    </rPh>
    <phoneticPr fontId="1"/>
  </si>
  <si>
    <t>勤務先所在地</t>
    <rPh sb="0" eb="3">
      <t>キンムサキ</t>
    </rPh>
    <rPh sb="3" eb="6">
      <t>ショザイチ</t>
    </rPh>
    <phoneticPr fontId="1"/>
  </si>
  <si>
    <t>勤務先名</t>
    <rPh sb="0" eb="3">
      <t>キンムサキ</t>
    </rPh>
    <rPh sb="3" eb="4">
      <t>メイ</t>
    </rPh>
    <phoneticPr fontId="1"/>
  </si>
  <si>
    <t>所得の種類</t>
    <rPh sb="0" eb="2">
      <t>ショトク</t>
    </rPh>
    <rPh sb="3" eb="5">
      <t>シュルイ</t>
    </rPh>
    <phoneticPr fontId="1"/>
  </si>
  <si>
    <t>所得の生ずる場所</t>
    <rPh sb="0" eb="2">
      <t>ショトク</t>
    </rPh>
    <rPh sb="3" eb="4">
      <t>ショウ</t>
    </rPh>
    <rPh sb="6" eb="8">
      <t>バショ</t>
    </rPh>
    <phoneticPr fontId="1"/>
  </si>
  <si>
    <t>収入金額</t>
    <rPh sb="0" eb="2">
      <t>シュウニュウ</t>
    </rPh>
    <rPh sb="2" eb="4">
      <t>キンガク</t>
    </rPh>
    <phoneticPr fontId="1"/>
  </si>
  <si>
    <t>必要経費</t>
    <rPh sb="0" eb="2">
      <t>ヒツヨウ</t>
    </rPh>
    <rPh sb="2" eb="4">
      <t>ケイヒ</t>
    </rPh>
    <phoneticPr fontId="1"/>
  </si>
  <si>
    <t>青色申告特別控除額</t>
    <rPh sb="0" eb="2">
      <t>アオイロ</t>
    </rPh>
    <rPh sb="2" eb="4">
      <t>シンコク</t>
    </rPh>
    <rPh sb="4" eb="6">
      <t>トクベツ</t>
    </rPh>
    <rPh sb="6" eb="8">
      <t>コウジョ</t>
    </rPh>
    <rPh sb="8" eb="9">
      <t>ガク</t>
    </rPh>
    <phoneticPr fontId="1"/>
  </si>
  <si>
    <t>７　事業・不動産所得に関する事項</t>
    <rPh sb="2" eb="4">
      <t>ジギョウ</t>
    </rPh>
    <rPh sb="5" eb="8">
      <t>フドウサン</t>
    </rPh>
    <rPh sb="8" eb="10">
      <t>ショトク</t>
    </rPh>
    <rPh sb="11" eb="12">
      <t>カン</t>
    </rPh>
    <rPh sb="14" eb="16">
      <t>ジコウ</t>
    </rPh>
    <phoneticPr fontId="1"/>
  </si>
  <si>
    <t>８　配当所得に関する事項</t>
    <rPh sb="2" eb="4">
      <t>ハイトウ</t>
    </rPh>
    <rPh sb="4" eb="6">
      <t>ショトク</t>
    </rPh>
    <rPh sb="7" eb="8">
      <t>カン</t>
    </rPh>
    <rPh sb="10" eb="12">
      <t>ジコウ</t>
    </rPh>
    <phoneticPr fontId="1"/>
  </si>
  <si>
    <t>配当所得の種類</t>
    <rPh sb="0" eb="2">
      <t>ハイトウ</t>
    </rPh>
    <rPh sb="2" eb="4">
      <t>ショトク</t>
    </rPh>
    <rPh sb="5" eb="7">
      <t>シュルイ</t>
    </rPh>
    <phoneticPr fontId="1"/>
  </si>
  <si>
    <t>所得の生ずる場所</t>
    <phoneticPr fontId="1"/>
  </si>
  <si>
    <t>支払確定年月</t>
    <rPh sb="0" eb="2">
      <t>シハライ</t>
    </rPh>
    <rPh sb="2" eb="4">
      <t>カクテイ</t>
    </rPh>
    <rPh sb="4" eb="6">
      <t>ネンゲツ</t>
    </rPh>
    <phoneticPr fontId="1"/>
  </si>
  <si>
    <t>国外株式等に係
る外国所得税額</t>
    <rPh sb="0" eb="2">
      <t>コクガイ</t>
    </rPh>
    <rPh sb="2" eb="4">
      <t>カブシキ</t>
    </rPh>
    <rPh sb="4" eb="5">
      <t>トウ</t>
    </rPh>
    <rPh sb="6" eb="7">
      <t>カカ</t>
    </rPh>
    <rPh sb="9" eb="11">
      <t>ガイコク</t>
    </rPh>
    <rPh sb="11" eb="14">
      <t>ショトクゼイ</t>
    </rPh>
    <rPh sb="14" eb="15">
      <t>ガク</t>
    </rPh>
    <phoneticPr fontId="1"/>
  </si>
  <si>
    <t>９　雑所得（公的年金等以外）に関する事項</t>
    <rPh sb="2" eb="5">
      <t>ザツショトク</t>
    </rPh>
    <rPh sb="6" eb="8">
      <t>コウテキ</t>
    </rPh>
    <rPh sb="8" eb="10">
      <t>ネンキン</t>
    </rPh>
    <rPh sb="10" eb="11">
      <t>トウ</t>
    </rPh>
    <rPh sb="11" eb="13">
      <t>イガイ</t>
    </rPh>
    <rPh sb="15" eb="16">
      <t>カン</t>
    </rPh>
    <rPh sb="18" eb="20">
      <t>ジコウ</t>
    </rPh>
    <phoneticPr fontId="1"/>
  </si>
  <si>
    <t>種目</t>
    <rPh sb="0" eb="2">
      <t>シュモク</t>
    </rPh>
    <phoneticPr fontId="1"/>
  </si>
  <si>
    <t>１０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1"/>
  </si>
  <si>
    <t>特別控除額</t>
    <rPh sb="0" eb="2">
      <t>トクベツ</t>
    </rPh>
    <rPh sb="2" eb="4">
      <t>コウジョ</t>
    </rPh>
    <rPh sb="4" eb="5">
      <t>ガク</t>
    </rPh>
    <phoneticPr fontId="1"/>
  </si>
  <si>
    <t>所得金額(差引金額-特別控除額)</t>
    <rPh sb="0" eb="2">
      <t>ショトク</t>
    </rPh>
    <rPh sb="2" eb="4">
      <t>キンガク</t>
    </rPh>
    <rPh sb="5" eb="7">
      <t>サシヒキ</t>
    </rPh>
    <rPh sb="7" eb="9">
      <t>キンガク</t>
    </rPh>
    <rPh sb="10" eb="12">
      <t>トクベツ</t>
    </rPh>
    <rPh sb="12" eb="14">
      <t>コウジョ</t>
    </rPh>
    <rPh sb="14" eb="15">
      <t>ガク</t>
    </rPh>
    <phoneticPr fontId="1"/>
  </si>
  <si>
    <t>差引金額(収入金額-必要経費)</t>
    <rPh sb="0" eb="2">
      <t>サシヒキ</t>
    </rPh>
    <rPh sb="2" eb="4">
      <t>キンガク</t>
    </rPh>
    <rPh sb="5" eb="7">
      <t>シュウニュウ</t>
    </rPh>
    <rPh sb="7" eb="9">
      <t>キンガク</t>
    </rPh>
    <rPh sb="10" eb="12">
      <t>ヒツヨウ</t>
    </rPh>
    <rPh sb="12" eb="14">
      <t>ケイヒ</t>
    </rPh>
    <phoneticPr fontId="1"/>
  </si>
  <si>
    <t>短　期</t>
    <rPh sb="0" eb="1">
      <t>タン</t>
    </rPh>
    <rPh sb="2" eb="3">
      <t>キ</t>
    </rPh>
    <phoneticPr fontId="1"/>
  </si>
  <si>
    <t>長　期</t>
    <rPh sb="0" eb="1">
      <t>チョウ</t>
    </rPh>
    <rPh sb="2" eb="3">
      <t>キ</t>
    </rPh>
    <phoneticPr fontId="1"/>
  </si>
  <si>
    <t>一　時</t>
    <rPh sb="0" eb="1">
      <t>イチ</t>
    </rPh>
    <rPh sb="2" eb="3">
      <t>ジ</t>
    </rPh>
    <phoneticPr fontId="1"/>
  </si>
  <si>
    <t>ｲ</t>
    <phoneticPr fontId="1"/>
  </si>
  <si>
    <t>ﾛ</t>
    <phoneticPr fontId="1"/>
  </si>
  <si>
    <t>ﾊ</t>
    <phoneticPr fontId="1"/>
  </si>
  <si>
    <t>ﾆ 合計 ｲ+〔(ﾛ+ﾊ)×1/2〕</t>
    <rPh sb="2" eb="4">
      <t>ゴウケイ</t>
    </rPh>
    <phoneticPr fontId="1"/>
  </si>
  <si>
    <t>１１　事業専従者に関する事項</t>
    <rPh sb="3" eb="5">
      <t>ジギョウ</t>
    </rPh>
    <rPh sb="5" eb="8">
      <t>センジュウシャ</t>
    </rPh>
    <rPh sb="9" eb="10">
      <t>カン</t>
    </rPh>
    <rPh sb="12" eb="14">
      <t>ジコウ</t>
    </rPh>
    <phoneticPr fontId="1"/>
  </si>
  <si>
    <t>個人
番号</t>
    <rPh sb="0" eb="2">
      <t>コジン</t>
    </rPh>
    <rPh sb="3" eb="5">
      <t>バンゴウ</t>
    </rPh>
    <phoneticPr fontId="1"/>
  </si>
  <si>
    <t>専従者給与
（控除）額</t>
    <rPh sb="0" eb="3">
      <t>センジュウシャ</t>
    </rPh>
    <rPh sb="3" eb="5">
      <t>キュウヨ</t>
    </rPh>
    <rPh sb="7" eb="9">
      <t>コウジョ</t>
    </rPh>
    <rPh sb="10" eb="11">
      <t>ガク</t>
    </rPh>
    <phoneticPr fontId="1"/>
  </si>
  <si>
    <t>従事月数</t>
    <rPh sb="0" eb="2">
      <t>ジュウジ</t>
    </rPh>
    <rPh sb="2" eb="4">
      <t>ツキスウ</t>
    </rPh>
    <phoneticPr fontId="1"/>
  </si>
  <si>
    <t>１３事業税に関する事項</t>
    <rPh sb="2" eb="5">
      <t>ジギョウゼイ</t>
    </rPh>
    <rPh sb="6" eb="7">
      <t>カン</t>
    </rPh>
    <rPh sb="9" eb="11">
      <t>ジコウ</t>
    </rPh>
    <phoneticPr fontId="1"/>
  </si>
  <si>
    <t>所得税における青色申告の承認の有無</t>
    <rPh sb="0" eb="3">
      <t>ショトクゼイ</t>
    </rPh>
    <rPh sb="7" eb="9">
      <t>アオイロ</t>
    </rPh>
    <rPh sb="9" eb="11">
      <t>シンコク</t>
    </rPh>
    <rPh sb="12" eb="14">
      <t>ショウニン</t>
    </rPh>
    <rPh sb="15" eb="17">
      <t>ウム</t>
    </rPh>
    <phoneticPr fontId="1"/>
  </si>
  <si>
    <t>承認あり・承認なし</t>
    <rPh sb="0" eb="2">
      <t>ショウニン</t>
    </rPh>
    <rPh sb="5" eb="7">
      <t>ショウニン</t>
    </rPh>
    <phoneticPr fontId="1"/>
  </si>
  <si>
    <t>合計額</t>
    <rPh sb="0" eb="2">
      <t>ゴウケイ</t>
    </rPh>
    <rPh sb="2" eb="3">
      <t>ガク</t>
    </rPh>
    <phoneticPr fontId="1"/>
  </si>
  <si>
    <t>非課税
所得など</t>
    <rPh sb="0" eb="3">
      <t>ヒカゼイ</t>
    </rPh>
    <rPh sb="4" eb="6">
      <t>ショトク</t>
    </rPh>
    <phoneticPr fontId="1"/>
  </si>
  <si>
    <t>損益通算の特
例適用前の
不動産所得</t>
    <rPh sb="0" eb="2">
      <t>ソンエキ</t>
    </rPh>
    <rPh sb="2" eb="4">
      <t>ツウサン</t>
    </rPh>
    <rPh sb="5" eb="6">
      <t>トク</t>
    </rPh>
    <rPh sb="7" eb="8">
      <t>レイ</t>
    </rPh>
    <rPh sb="8" eb="10">
      <t>テキヨウ</t>
    </rPh>
    <rPh sb="10" eb="11">
      <t>マエ</t>
    </rPh>
    <rPh sb="13" eb="16">
      <t>フドウサン</t>
    </rPh>
    <rPh sb="16" eb="18">
      <t>ショトク</t>
    </rPh>
    <phoneticPr fontId="1"/>
  </si>
  <si>
    <t>事業用
資産の
譲渡損
失など</t>
    <rPh sb="0" eb="3">
      <t>ジギョウヨウ</t>
    </rPh>
    <rPh sb="4" eb="6">
      <t>シサン</t>
    </rPh>
    <rPh sb="8" eb="10">
      <t>ジョウト</t>
    </rPh>
    <rPh sb="10" eb="11">
      <t>ゾン</t>
    </rPh>
    <rPh sb="12" eb="13">
      <t>シツ</t>
    </rPh>
    <phoneticPr fontId="1"/>
  </si>
  <si>
    <t>開始・廃止</t>
    <rPh sb="0" eb="2">
      <t>カイシ</t>
    </rPh>
    <rPh sb="3" eb="5">
      <t>ハイシ</t>
    </rPh>
    <phoneticPr fontId="1"/>
  </si>
  <si>
    <t>月</t>
    <rPh sb="0" eb="1">
      <t>ガツ</t>
    </rPh>
    <phoneticPr fontId="1"/>
  </si>
  <si>
    <t>日</t>
    <rPh sb="0" eb="1">
      <t>ニチ</t>
    </rPh>
    <phoneticPr fontId="1"/>
  </si>
  <si>
    <t>前年中の
開廃業</t>
    <rPh sb="0" eb="3">
      <t>ゼンネンチュウ</t>
    </rPh>
    <rPh sb="5" eb="6">
      <t>カイ</t>
    </rPh>
    <rPh sb="6" eb="8">
      <t>ハイギョウ</t>
    </rPh>
    <phoneticPr fontId="1"/>
  </si>
  <si>
    <t>□</t>
    <phoneticPr fontId="1"/>
  </si>
  <si>
    <t>他都道府県の事務所等</t>
    <rPh sb="0" eb="1">
      <t>ホカ</t>
    </rPh>
    <rPh sb="1" eb="5">
      <t>トドウフケン</t>
    </rPh>
    <rPh sb="6" eb="8">
      <t>ジム</t>
    </rPh>
    <rPh sb="8" eb="9">
      <t>ショ</t>
    </rPh>
    <rPh sb="9" eb="10">
      <t>トウ</t>
    </rPh>
    <phoneticPr fontId="1"/>
  </si>
  <si>
    <t>１２　別居の扶養親族等に関する事項</t>
    <rPh sb="3" eb="5">
      <t>ベッキョ</t>
    </rPh>
    <rPh sb="6" eb="8">
      <t>フヨウ</t>
    </rPh>
    <rPh sb="8" eb="10">
      <t>シンゾク</t>
    </rPh>
    <rPh sb="10" eb="11">
      <t>トウ</t>
    </rPh>
    <rPh sb="12" eb="13">
      <t>カン</t>
    </rPh>
    <rPh sb="15" eb="17">
      <t>ジコウ</t>
    </rPh>
    <phoneticPr fontId="1"/>
  </si>
  <si>
    <t>住所</t>
    <rPh sb="0" eb="2">
      <t>ジュウショ</t>
    </rPh>
    <phoneticPr fontId="1"/>
  </si>
  <si>
    <t>１４　配当割額又は株式等譲渡所得割額の控除に関する事項</t>
    <rPh sb="3" eb="5">
      <t>ハイトウ</t>
    </rPh>
    <rPh sb="5" eb="6">
      <t>ワリ</t>
    </rPh>
    <rPh sb="6" eb="7">
      <t>ガク</t>
    </rPh>
    <rPh sb="7" eb="8">
      <t>マタ</t>
    </rPh>
    <rPh sb="9" eb="11">
      <t>カブシキ</t>
    </rPh>
    <rPh sb="11" eb="12">
      <t>トウ</t>
    </rPh>
    <rPh sb="12" eb="14">
      <t>ジョウト</t>
    </rPh>
    <rPh sb="14" eb="16">
      <t>ショトク</t>
    </rPh>
    <rPh sb="16" eb="17">
      <t>ワリ</t>
    </rPh>
    <rPh sb="17" eb="18">
      <t>ガク</t>
    </rPh>
    <rPh sb="19" eb="21">
      <t>コウジョ</t>
    </rPh>
    <rPh sb="22" eb="23">
      <t>カン</t>
    </rPh>
    <rPh sb="25" eb="27">
      <t>ジコウ</t>
    </rPh>
    <phoneticPr fontId="1"/>
  </si>
  <si>
    <t>配当割額控除額</t>
    <rPh sb="0" eb="2">
      <t>ハイトウ</t>
    </rPh>
    <rPh sb="2" eb="3">
      <t>ワリ</t>
    </rPh>
    <rPh sb="3" eb="4">
      <t>ガク</t>
    </rPh>
    <rPh sb="4" eb="6">
      <t>コウジョ</t>
    </rPh>
    <rPh sb="6" eb="7">
      <t>ガク</t>
    </rPh>
    <phoneticPr fontId="1"/>
  </si>
  <si>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1"/>
  </si>
  <si>
    <t>１５　寄附金に関する事項</t>
    <rPh sb="3" eb="6">
      <t>キフキン</t>
    </rPh>
    <rPh sb="7" eb="8">
      <t>カン</t>
    </rPh>
    <rPh sb="10" eb="12">
      <t>ジコウ</t>
    </rPh>
    <phoneticPr fontId="1"/>
  </si>
  <si>
    <t>条例指定分</t>
    <rPh sb="0" eb="2">
      <t>ジョウレイ</t>
    </rPh>
    <rPh sb="2" eb="4">
      <t>シテイ</t>
    </rPh>
    <rPh sb="4" eb="5">
      <t>ブン</t>
    </rPh>
    <phoneticPr fontId="1"/>
  </si>
  <si>
    <t>都道府県</t>
    <rPh sb="0" eb="4">
      <t>トドウフケン</t>
    </rPh>
    <phoneticPr fontId="1"/>
  </si>
  <si>
    <t>市区町村</t>
    <rPh sb="0" eb="2">
      <t>シク</t>
    </rPh>
    <rPh sb="2" eb="4">
      <t>チョウソン</t>
    </rPh>
    <phoneticPr fontId="1"/>
  </si>
  <si>
    <t>円</t>
    <rPh sb="0" eb="1">
      <t>エン</t>
    </rPh>
    <phoneticPr fontId="1"/>
  </si>
  <si>
    <t>(赤字の時は0)</t>
    <rPh sb="1" eb="3">
      <t>アカジ</t>
    </rPh>
    <rPh sb="4" eb="5">
      <t>トキ</t>
    </rPh>
    <phoneticPr fontId="1"/>
  </si>
  <si>
    <t>所得金額</t>
    <rPh sb="0" eb="2">
      <t>ショトク</t>
    </rPh>
    <rPh sb="2" eb="4">
      <t>キンガク</t>
    </rPh>
    <phoneticPr fontId="1"/>
  </si>
  <si>
    <t>資産の種類</t>
    <rPh sb="0" eb="2">
      <t>シサン</t>
    </rPh>
    <rPh sb="3" eb="5">
      <t>シュルイ</t>
    </rPh>
    <phoneticPr fontId="1"/>
  </si>
  <si>
    <t>損失額、被災損失額(白)</t>
    <rPh sb="0" eb="3">
      <t>ソンシツガク</t>
    </rPh>
    <rPh sb="4" eb="6">
      <t>ヒサイ</t>
    </rPh>
    <rPh sb="6" eb="9">
      <t>ソンシツガク</t>
    </rPh>
    <rPh sb="10" eb="11">
      <t>シロ</t>
    </rPh>
    <phoneticPr fontId="1"/>
  </si>
  <si>
    <t>住民税申告年度</t>
    <rPh sb="0" eb="3">
      <t>ジュウミンゼイ</t>
    </rPh>
    <rPh sb="3" eb="5">
      <t>シンコク</t>
    </rPh>
    <rPh sb="5" eb="7">
      <t>ネンド</t>
    </rPh>
    <phoneticPr fontId="19"/>
  </si>
  <si>
    <t>受理可能年度</t>
    <rPh sb="0" eb="2">
      <t>ジュリ</t>
    </rPh>
    <rPh sb="2" eb="4">
      <t>カノウ</t>
    </rPh>
    <rPh sb="4" eb="6">
      <t>ネンド</t>
    </rPh>
    <phoneticPr fontId="19"/>
  </si>
  <si>
    <t>氏名</t>
    <rPh sb="0" eb="2">
      <t>シメイ</t>
    </rPh>
    <phoneticPr fontId="19"/>
  </si>
  <si>
    <t>フリガナ</t>
    <phoneticPr fontId="19"/>
  </si>
  <si>
    <t>年齢</t>
    <rPh sb="0" eb="2">
      <t>ネンレイ</t>
    </rPh>
    <phoneticPr fontId="19"/>
  </si>
  <si>
    <t>電話番号</t>
    <rPh sb="0" eb="2">
      <t>デンワ</t>
    </rPh>
    <rPh sb="2" eb="4">
      <t>バンゴウ</t>
    </rPh>
    <phoneticPr fontId="19"/>
  </si>
  <si>
    <t>代理者</t>
    <rPh sb="0" eb="2">
      <t>ダイリ</t>
    </rPh>
    <rPh sb="2" eb="3">
      <t>シャ</t>
    </rPh>
    <phoneticPr fontId="19"/>
  </si>
  <si>
    <t>代理者続柄</t>
    <rPh sb="0" eb="2">
      <t>ダイリ</t>
    </rPh>
    <rPh sb="2" eb="3">
      <t>シャ</t>
    </rPh>
    <rPh sb="3" eb="5">
      <t>ツヅキガラ</t>
    </rPh>
    <phoneticPr fontId="19"/>
  </si>
  <si>
    <t>生年月日</t>
    <rPh sb="0" eb="2">
      <t>セイネン</t>
    </rPh>
    <rPh sb="2" eb="4">
      <t>ガッピ</t>
    </rPh>
    <phoneticPr fontId="19"/>
  </si>
  <si>
    <t>番号1</t>
    <rPh sb="0" eb="2">
      <t>バンゴウ</t>
    </rPh>
    <phoneticPr fontId="19"/>
  </si>
  <si>
    <t>番号2</t>
    <rPh sb="0" eb="2">
      <t>バンゴウ</t>
    </rPh>
    <phoneticPr fontId="19"/>
  </si>
  <si>
    <t>番号3</t>
    <rPh sb="0" eb="2">
      <t>バンゴウ</t>
    </rPh>
    <phoneticPr fontId="19"/>
  </si>
  <si>
    <t>番号4</t>
    <rPh sb="0" eb="2">
      <t>バンゴウ</t>
    </rPh>
    <phoneticPr fontId="19"/>
  </si>
  <si>
    <t>番号5</t>
    <rPh sb="0" eb="2">
      <t>バンゴウ</t>
    </rPh>
    <phoneticPr fontId="19"/>
  </si>
  <si>
    <t>番号6</t>
    <rPh sb="0" eb="2">
      <t>バンゴウ</t>
    </rPh>
    <phoneticPr fontId="19"/>
  </si>
  <si>
    <t>番号7</t>
    <rPh sb="0" eb="2">
      <t>バンゴウ</t>
    </rPh>
    <phoneticPr fontId="19"/>
  </si>
  <si>
    <t>番号8</t>
    <rPh sb="0" eb="2">
      <t>バンゴウ</t>
    </rPh>
    <phoneticPr fontId="19"/>
  </si>
  <si>
    <t>番号9</t>
    <rPh sb="0" eb="2">
      <t>バンゴウ</t>
    </rPh>
    <phoneticPr fontId="19"/>
  </si>
  <si>
    <t>番号10</t>
    <rPh sb="0" eb="2">
      <t>バンゴウ</t>
    </rPh>
    <phoneticPr fontId="19"/>
  </si>
  <si>
    <t>番号11</t>
    <rPh sb="0" eb="2">
      <t>バンゴウ</t>
    </rPh>
    <phoneticPr fontId="19"/>
  </si>
  <si>
    <t>番号12</t>
    <rPh sb="0" eb="2">
      <t>バンゴウ</t>
    </rPh>
    <phoneticPr fontId="19"/>
  </si>
  <si>
    <t>受付日</t>
    <rPh sb="0" eb="3">
      <t>ウケツケビ</t>
    </rPh>
    <phoneticPr fontId="19"/>
  </si>
  <si>
    <t>個人番号</t>
    <rPh sb="0" eb="2">
      <t>コジン</t>
    </rPh>
    <rPh sb="2" eb="4">
      <t>バンゴウ</t>
    </rPh>
    <phoneticPr fontId="19"/>
  </si>
  <si>
    <t>フリガナ</t>
  </si>
  <si>
    <t>性別</t>
    <rPh sb="0" eb="2">
      <t>セイベツ</t>
    </rPh>
    <phoneticPr fontId="19"/>
  </si>
  <si>
    <t>申告区分</t>
    <rPh sb="0" eb="2">
      <t>シンコク</t>
    </rPh>
    <rPh sb="2" eb="4">
      <t>クブン</t>
    </rPh>
    <phoneticPr fontId="19"/>
  </si>
  <si>
    <t>申告年度</t>
    <rPh sb="0" eb="2">
      <t>シンコク</t>
    </rPh>
    <rPh sb="2" eb="4">
      <t>ネンド</t>
    </rPh>
    <phoneticPr fontId="19"/>
  </si>
  <si>
    <t>申告書へ</t>
    <rPh sb="0" eb="2">
      <t>シンコク</t>
    </rPh>
    <rPh sb="2" eb="3">
      <t>ショ</t>
    </rPh>
    <phoneticPr fontId="19"/>
  </si>
  <si>
    <t>営業等所得</t>
    <rPh sb="0" eb="2">
      <t>エイギョウ</t>
    </rPh>
    <rPh sb="2" eb="3">
      <t>トウ</t>
    </rPh>
    <rPh sb="3" eb="5">
      <t>ショトク</t>
    </rPh>
    <phoneticPr fontId="19"/>
  </si>
  <si>
    <t>代理者氏名</t>
    <rPh sb="0" eb="2">
      <t>ダイリ</t>
    </rPh>
    <rPh sb="2" eb="3">
      <t>シャ</t>
    </rPh>
    <rPh sb="3" eb="5">
      <t>シメイ</t>
    </rPh>
    <phoneticPr fontId="19"/>
  </si>
  <si>
    <t>不動産所得</t>
    <rPh sb="0" eb="3">
      <t>フドウサン</t>
    </rPh>
    <rPh sb="3" eb="5">
      <t>ショトク</t>
    </rPh>
    <phoneticPr fontId="19"/>
  </si>
  <si>
    <t>配当(一般)</t>
    <rPh sb="0" eb="2">
      <t>ハイトウ</t>
    </rPh>
    <rPh sb="3" eb="5">
      <t>イッパン</t>
    </rPh>
    <phoneticPr fontId="19"/>
  </si>
  <si>
    <t>【所得金額入力】</t>
    <rPh sb="1" eb="3">
      <t>ショトク</t>
    </rPh>
    <rPh sb="3" eb="5">
      <t>キンガク</t>
    </rPh>
    <rPh sb="5" eb="7">
      <t>ニュウリョク</t>
    </rPh>
    <phoneticPr fontId="19"/>
  </si>
  <si>
    <t>収入金額</t>
    <rPh sb="0" eb="2">
      <t>シュウニュウ</t>
    </rPh>
    <rPh sb="2" eb="4">
      <t>キンガク</t>
    </rPh>
    <phoneticPr fontId="19"/>
  </si>
  <si>
    <t>売上原価</t>
    <rPh sb="0" eb="2">
      <t>ウリアゲ</t>
    </rPh>
    <rPh sb="2" eb="4">
      <t>ゲンカ</t>
    </rPh>
    <phoneticPr fontId="19"/>
  </si>
  <si>
    <t>必要経費</t>
    <rPh sb="0" eb="2">
      <t>ヒツヨウ</t>
    </rPh>
    <rPh sb="2" eb="4">
      <t>ケイヒ</t>
    </rPh>
    <phoneticPr fontId="19"/>
  </si>
  <si>
    <t>所得金額</t>
    <rPh sb="0" eb="2">
      <t>ショトク</t>
    </rPh>
    <rPh sb="2" eb="4">
      <t>キンガク</t>
    </rPh>
    <phoneticPr fontId="19"/>
  </si>
  <si>
    <t>給与所得</t>
    <rPh sb="0" eb="2">
      <t>キュウヨ</t>
    </rPh>
    <rPh sb="2" eb="4">
      <t>ショトク</t>
    </rPh>
    <phoneticPr fontId="19"/>
  </si>
  <si>
    <t>営業等</t>
    <rPh sb="0" eb="2">
      <t>エイギョウ</t>
    </rPh>
    <rPh sb="2" eb="3">
      <t>トウ</t>
    </rPh>
    <phoneticPr fontId="19"/>
  </si>
  <si>
    <t>開始月</t>
    <rPh sb="0" eb="2">
      <t>カイシ</t>
    </rPh>
    <rPh sb="2" eb="3">
      <t>ツキ</t>
    </rPh>
    <phoneticPr fontId="19"/>
  </si>
  <si>
    <t>終了月</t>
    <rPh sb="0" eb="2">
      <t>シュウリョウ</t>
    </rPh>
    <rPh sb="2" eb="3">
      <t>ツキ</t>
    </rPh>
    <phoneticPr fontId="19"/>
  </si>
  <si>
    <t>不動産</t>
    <rPh sb="0" eb="3">
      <t>フドウサン</t>
    </rPh>
    <phoneticPr fontId="19"/>
  </si>
  <si>
    <t>控除額</t>
    <rPh sb="0" eb="2">
      <t>コウジョ</t>
    </rPh>
    <rPh sb="2" eb="3">
      <t>ガク</t>
    </rPh>
    <phoneticPr fontId="19"/>
  </si>
  <si>
    <t>年金所得</t>
    <rPh sb="0" eb="2">
      <t>ネンキン</t>
    </rPh>
    <rPh sb="2" eb="4">
      <t>ショトク</t>
    </rPh>
    <phoneticPr fontId="19"/>
  </si>
  <si>
    <t>雑所得</t>
    <rPh sb="0" eb="3">
      <t>ザツショトク</t>
    </rPh>
    <phoneticPr fontId="19"/>
  </si>
  <si>
    <t>一時1/2前</t>
    <rPh sb="0" eb="2">
      <t>イチジ</t>
    </rPh>
    <rPh sb="5" eb="6">
      <t>マエ</t>
    </rPh>
    <phoneticPr fontId="19"/>
  </si>
  <si>
    <t>総所得</t>
    <rPh sb="0" eb="3">
      <t>ソウショトク</t>
    </rPh>
    <phoneticPr fontId="19"/>
  </si>
  <si>
    <t>会社名</t>
    <rPh sb="0" eb="3">
      <t>カイシャメイ</t>
    </rPh>
    <phoneticPr fontId="19"/>
  </si>
  <si>
    <t>雑損</t>
    <rPh sb="0" eb="2">
      <t>ザッソン</t>
    </rPh>
    <phoneticPr fontId="19"/>
  </si>
  <si>
    <t>医療費</t>
    <rPh sb="0" eb="3">
      <t>イリョウヒ</t>
    </rPh>
    <phoneticPr fontId="19"/>
  </si>
  <si>
    <t>社会保険料</t>
    <rPh sb="0" eb="2">
      <t>シャカイ</t>
    </rPh>
    <rPh sb="2" eb="5">
      <t>ホケンリョウ</t>
    </rPh>
    <phoneticPr fontId="19"/>
  </si>
  <si>
    <t>小規模</t>
    <rPh sb="0" eb="3">
      <t>ショウキボ</t>
    </rPh>
    <phoneticPr fontId="19"/>
  </si>
  <si>
    <t>小計</t>
    <rPh sb="0" eb="1">
      <t>ショウ</t>
    </rPh>
    <rPh sb="1" eb="2">
      <t>ケイ</t>
    </rPh>
    <phoneticPr fontId="19"/>
  </si>
  <si>
    <t>所得</t>
    <rPh sb="0" eb="2">
      <t>ショトク</t>
    </rPh>
    <phoneticPr fontId="19"/>
  </si>
  <si>
    <t>所得控除</t>
    <rPh sb="0" eb="2">
      <t>ショトク</t>
    </rPh>
    <rPh sb="2" eb="4">
      <t>コウジョ</t>
    </rPh>
    <phoneticPr fontId="19"/>
  </si>
  <si>
    <t>配偶者の所得金額</t>
    <rPh sb="0" eb="3">
      <t>ハイグウシャ</t>
    </rPh>
    <rPh sb="4" eb="6">
      <t>ショトク</t>
    </rPh>
    <rPh sb="6" eb="8">
      <t>キンガク</t>
    </rPh>
    <phoneticPr fontId="19"/>
  </si>
  <si>
    <t>配偶者特別控除</t>
    <rPh sb="0" eb="3">
      <t>ハイグウシャ</t>
    </rPh>
    <rPh sb="3" eb="5">
      <t>トクベツ</t>
    </rPh>
    <rPh sb="5" eb="7">
      <t>コウジョ</t>
    </rPh>
    <phoneticPr fontId="19"/>
  </si>
  <si>
    <t>給与収入合計</t>
    <rPh sb="0" eb="2">
      <t>キュウヨ</t>
    </rPh>
    <rPh sb="2" eb="4">
      <t>シュウニュウ</t>
    </rPh>
    <rPh sb="4" eb="6">
      <t>ゴウケイ</t>
    </rPh>
    <phoneticPr fontId="19"/>
  </si>
  <si>
    <t>生命保険料</t>
    <rPh sb="0" eb="2">
      <t>セイメイ</t>
    </rPh>
    <rPh sb="2" eb="4">
      <t>ホケン</t>
    </rPh>
    <rPh sb="4" eb="5">
      <t>リョウ</t>
    </rPh>
    <phoneticPr fontId="19"/>
  </si>
  <si>
    <t>介護医療</t>
    <rPh sb="0" eb="2">
      <t>カイゴ</t>
    </rPh>
    <rPh sb="2" eb="4">
      <t>イリョウ</t>
    </rPh>
    <phoneticPr fontId="19"/>
  </si>
  <si>
    <t>給与所得金額</t>
    <rPh sb="0" eb="2">
      <t>キュウヨ</t>
    </rPh>
    <rPh sb="2" eb="4">
      <t>ショトク</t>
    </rPh>
    <rPh sb="4" eb="6">
      <t>キンガク</t>
    </rPh>
    <phoneticPr fontId="19"/>
  </si>
  <si>
    <t>地震保険料</t>
    <rPh sb="0" eb="2">
      <t>ジシン</t>
    </rPh>
    <rPh sb="2" eb="5">
      <t>ホケンリョウ</t>
    </rPh>
    <phoneticPr fontId="19"/>
  </si>
  <si>
    <t>総合・一時</t>
    <rPh sb="0" eb="2">
      <t>ソウゴウ</t>
    </rPh>
    <rPh sb="3" eb="5">
      <t>イチジ</t>
    </rPh>
    <phoneticPr fontId="19"/>
  </si>
  <si>
    <t>基礎控除</t>
    <rPh sb="0" eb="2">
      <t>キソ</t>
    </rPh>
    <rPh sb="2" eb="4">
      <t>コウジョ</t>
    </rPh>
    <phoneticPr fontId="19"/>
  </si>
  <si>
    <t>厚生年金</t>
    <rPh sb="0" eb="2">
      <t>コウセイ</t>
    </rPh>
    <rPh sb="2" eb="4">
      <t>ネンキン</t>
    </rPh>
    <phoneticPr fontId="19"/>
  </si>
  <si>
    <t>共済年金</t>
    <rPh sb="0" eb="2">
      <t>キョウサイ</t>
    </rPh>
    <rPh sb="2" eb="4">
      <t>ネンキン</t>
    </rPh>
    <phoneticPr fontId="19"/>
  </si>
  <si>
    <t>企業年金</t>
    <rPh sb="0" eb="2">
      <t>キギョウ</t>
    </rPh>
    <rPh sb="2" eb="4">
      <t>ネンキン</t>
    </rPh>
    <phoneticPr fontId="19"/>
  </si>
  <si>
    <t>右記３年金以外</t>
    <rPh sb="0" eb="2">
      <t>ウキ</t>
    </rPh>
    <rPh sb="3" eb="5">
      <t>ネンキン</t>
    </rPh>
    <rPh sb="5" eb="7">
      <t>イガイ</t>
    </rPh>
    <phoneticPr fontId="19"/>
  </si>
  <si>
    <t>年金収入合計</t>
    <rPh sb="0" eb="2">
      <t>ネンキン</t>
    </rPh>
    <rPh sb="2" eb="4">
      <t>シュウニュウ</t>
    </rPh>
    <rPh sb="4" eb="6">
      <t>ゴウケイ</t>
    </rPh>
    <phoneticPr fontId="19"/>
  </si>
  <si>
    <t>その他【名称】</t>
    <rPh sb="2" eb="3">
      <t>タ</t>
    </rPh>
    <rPh sb="4" eb="6">
      <t>メイショウ</t>
    </rPh>
    <phoneticPr fontId="19"/>
  </si>
  <si>
    <t>特別控除</t>
    <rPh sb="0" eb="2">
      <t>トクベツ</t>
    </rPh>
    <rPh sb="2" eb="4">
      <t>コウジョ</t>
    </rPh>
    <phoneticPr fontId="19"/>
  </si>
  <si>
    <t>雑所得計</t>
    <rPh sb="0" eb="3">
      <t>ザツショトク</t>
    </rPh>
    <rPh sb="3" eb="4">
      <t>ケイ</t>
    </rPh>
    <phoneticPr fontId="19"/>
  </si>
  <si>
    <t>給与収入額</t>
    <rPh sb="0" eb="2">
      <t>キュウヨ</t>
    </rPh>
    <rPh sb="2" eb="4">
      <t>シュウニュウ</t>
    </rPh>
    <rPh sb="4" eb="5">
      <t>ガク</t>
    </rPh>
    <phoneticPr fontId="19"/>
  </si>
  <si>
    <t>年金所得金額</t>
    <rPh sb="0" eb="2">
      <t>ネンキン</t>
    </rPh>
    <rPh sb="2" eb="4">
      <t>ショトク</t>
    </rPh>
    <rPh sb="4" eb="6">
      <t>キンガク</t>
    </rPh>
    <phoneticPr fontId="19"/>
  </si>
  <si>
    <t>年金収入額</t>
    <rPh sb="0" eb="2">
      <t>ネンキン</t>
    </rPh>
    <rPh sb="2" eb="4">
      <t>シュウニュウ</t>
    </rPh>
    <rPh sb="4" eb="5">
      <t>ガク</t>
    </rPh>
    <phoneticPr fontId="19"/>
  </si>
  <si>
    <t>名称</t>
    <rPh sb="0" eb="2">
      <t>メイショウ</t>
    </rPh>
    <phoneticPr fontId="19"/>
  </si>
  <si>
    <t>一時所得</t>
    <rPh sb="0" eb="2">
      <t>イチジ</t>
    </rPh>
    <rPh sb="2" eb="4">
      <t>ショトク</t>
    </rPh>
    <phoneticPr fontId="19"/>
  </si>
  <si>
    <t>【所得控除入力】</t>
    <rPh sb="1" eb="3">
      <t>ショトク</t>
    </rPh>
    <rPh sb="3" eb="5">
      <t>コウジョ</t>
    </rPh>
    <rPh sb="5" eb="7">
      <t>ニュウリョク</t>
    </rPh>
    <phoneticPr fontId="19"/>
  </si>
  <si>
    <t>損害の原因</t>
    <rPh sb="0" eb="2">
      <t>ソンガイ</t>
    </rPh>
    <rPh sb="3" eb="5">
      <t>ゲンイン</t>
    </rPh>
    <phoneticPr fontId="19"/>
  </si>
  <si>
    <t>損害を受けた年月日</t>
    <rPh sb="0" eb="2">
      <t>ソンガイ</t>
    </rPh>
    <rPh sb="3" eb="4">
      <t>ウ</t>
    </rPh>
    <rPh sb="6" eb="9">
      <t>ネンガッピ</t>
    </rPh>
    <phoneticPr fontId="19"/>
  </si>
  <si>
    <t>①損害金額</t>
    <rPh sb="1" eb="3">
      <t>ソンガイ</t>
    </rPh>
    <rPh sb="3" eb="5">
      <t>キンガク</t>
    </rPh>
    <phoneticPr fontId="19"/>
  </si>
  <si>
    <t>②保険金等補てん金額</t>
    <rPh sb="1" eb="4">
      <t>ホケンキン</t>
    </rPh>
    <rPh sb="4" eb="5">
      <t>トウ</t>
    </rPh>
    <rPh sb="5" eb="6">
      <t>ホ</t>
    </rPh>
    <rPh sb="8" eb="10">
      <t>キンガク</t>
    </rPh>
    <phoneticPr fontId="19"/>
  </si>
  <si>
    <t>差引損失(①-②)</t>
    <rPh sb="0" eb="2">
      <t>サシヒキ</t>
    </rPh>
    <rPh sb="2" eb="4">
      <t>ソンシツ</t>
    </rPh>
    <phoneticPr fontId="19"/>
  </si>
  <si>
    <t>雑損控除</t>
    <rPh sb="0" eb="2">
      <t>ザッソン</t>
    </rPh>
    <rPh sb="2" eb="4">
      <t>コウジョ</t>
    </rPh>
    <phoneticPr fontId="19"/>
  </si>
  <si>
    <t>医療を受けた人</t>
    <rPh sb="0" eb="2">
      <t>イリョウ</t>
    </rPh>
    <rPh sb="3" eb="4">
      <t>ウ</t>
    </rPh>
    <rPh sb="6" eb="7">
      <t>ヒト</t>
    </rPh>
    <phoneticPr fontId="19"/>
  </si>
  <si>
    <t>①支払金額</t>
    <rPh sb="1" eb="3">
      <t>シハライ</t>
    </rPh>
    <rPh sb="3" eb="5">
      <t>キンガク</t>
    </rPh>
    <phoneticPr fontId="19"/>
  </si>
  <si>
    <t>③実質負担額(①-②)</t>
    <rPh sb="1" eb="3">
      <t>ジッシツ</t>
    </rPh>
    <rPh sb="3" eb="5">
      <t>フタン</t>
    </rPh>
    <rPh sb="5" eb="6">
      <t>ガク</t>
    </rPh>
    <phoneticPr fontId="19"/>
  </si>
  <si>
    <t>③-(10万円と(総所得金額×5％)とのいずれか少ない方の金額)=</t>
    <rPh sb="5" eb="7">
      <t>マンエン</t>
    </rPh>
    <rPh sb="9" eb="12">
      <t>ソウショトク</t>
    </rPh>
    <rPh sb="12" eb="14">
      <t>キンガク</t>
    </rPh>
    <rPh sb="24" eb="25">
      <t>スク</t>
    </rPh>
    <rPh sb="27" eb="28">
      <t>ホウ</t>
    </rPh>
    <rPh sb="29" eb="31">
      <t>キンガク</t>
    </rPh>
    <phoneticPr fontId="19"/>
  </si>
  <si>
    <t>種別</t>
    <rPh sb="0" eb="2">
      <t>シュベツ</t>
    </rPh>
    <phoneticPr fontId="19"/>
  </si>
  <si>
    <t>④支払金額</t>
    <rPh sb="1" eb="3">
      <t>シハライ</t>
    </rPh>
    <rPh sb="3" eb="5">
      <t>キンガク</t>
    </rPh>
    <phoneticPr fontId="19"/>
  </si>
  <si>
    <t>⑤保険金等補てん金額</t>
    <rPh sb="1" eb="4">
      <t>ホケンキン</t>
    </rPh>
    <rPh sb="4" eb="5">
      <t>トウ</t>
    </rPh>
    <rPh sb="5" eb="6">
      <t>ホ</t>
    </rPh>
    <rPh sb="8" eb="10">
      <t>キンガク</t>
    </rPh>
    <phoneticPr fontId="19"/>
  </si>
  <si>
    <t>（⑥と10万円とのいずれか少ない方の金額）-12,000円=</t>
    <rPh sb="5" eb="7">
      <t>マンエン</t>
    </rPh>
    <rPh sb="13" eb="14">
      <t>スク</t>
    </rPh>
    <rPh sb="16" eb="17">
      <t>ホウ</t>
    </rPh>
    <rPh sb="18" eb="20">
      <t>キンガク</t>
    </rPh>
    <rPh sb="28" eb="29">
      <t>エン</t>
    </rPh>
    <phoneticPr fontId="19"/>
  </si>
  <si>
    <t>国保</t>
    <rPh sb="0" eb="2">
      <t>コクホ</t>
    </rPh>
    <phoneticPr fontId="19"/>
  </si>
  <si>
    <t>後期</t>
    <rPh sb="0" eb="2">
      <t>コウキ</t>
    </rPh>
    <phoneticPr fontId="19"/>
  </si>
  <si>
    <t>介護保険</t>
    <rPh sb="0" eb="2">
      <t>カイゴ</t>
    </rPh>
    <rPh sb="2" eb="4">
      <t>ホケン</t>
    </rPh>
    <phoneticPr fontId="19"/>
  </si>
  <si>
    <t>国民年金</t>
    <rPh sb="0" eb="2">
      <t>コクミン</t>
    </rPh>
    <rPh sb="2" eb="4">
      <t>ネンキン</t>
    </rPh>
    <phoneticPr fontId="19"/>
  </si>
  <si>
    <t>源泉より</t>
    <rPh sb="0" eb="2">
      <t>ゲンセン</t>
    </rPh>
    <phoneticPr fontId="19"/>
  </si>
  <si>
    <t>その他</t>
    <rPh sb="2" eb="3">
      <t>タ</t>
    </rPh>
    <phoneticPr fontId="19"/>
  </si>
  <si>
    <t>合計</t>
    <rPh sb="0" eb="2">
      <t>ゴウケイ</t>
    </rPh>
    <phoneticPr fontId="19"/>
  </si>
  <si>
    <t>社会保険料控除</t>
    <rPh sb="0" eb="2">
      <t>シャカイ</t>
    </rPh>
    <rPh sb="2" eb="5">
      <t>ホケンリョウ</t>
    </rPh>
    <rPh sb="5" eb="7">
      <t>コウジョ</t>
    </rPh>
    <phoneticPr fontId="19"/>
  </si>
  <si>
    <t>小規模共済等掛金控除</t>
    <rPh sb="0" eb="3">
      <t>ショウキボ</t>
    </rPh>
    <rPh sb="3" eb="5">
      <t>キョウサイ</t>
    </rPh>
    <rPh sb="5" eb="6">
      <t>トウ</t>
    </rPh>
    <rPh sb="6" eb="8">
      <t>カケキン</t>
    </rPh>
    <rPh sb="8" eb="10">
      <t>コウジョ</t>
    </rPh>
    <phoneticPr fontId="19"/>
  </si>
  <si>
    <t>種類</t>
    <rPh sb="0" eb="2">
      <t>シュルイ</t>
    </rPh>
    <phoneticPr fontId="19"/>
  </si>
  <si>
    <t>支払保険料</t>
    <rPh sb="0" eb="2">
      <t>シハライ</t>
    </rPh>
    <rPh sb="2" eb="5">
      <t>ホケンリョウ</t>
    </rPh>
    <phoneticPr fontId="19"/>
  </si>
  <si>
    <t>支払額</t>
    <rPh sb="0" eb="2">
      <t>シハライ</t>
    </rPh>
    <rPh sb="2" eb="3">
      <t>ガク</t>
    </rPh>
    <phoneticPr fontId="19"/>
  </si>
  <si>
    <t>一般　[新]①</t>
    <rPh sb="0" eb="2">
      <t>イッパン</t>
    </rPh>
    <rPh sb="4" eb="5">
      <t>シン</t>
    </rPh>
    <phoneticPr fontId="19"/>
  </si>
  <si>
    <t>一般　[旧]①</t>
    <rPh sb="0" eb="2">
      <t>イッパン</t>
    </rPh>
    <phoneticPr fontId="19"/>
  </si>
  <si>
    <t>一般　【新】</t>
    <rPh sb="0" eb="2">
      <t>イッパン</t>
    </rPh>
    <rPh sb="4" eb="5">
      <t>シン</t>
    </rPh>
    <phoneticPr fontId="19"/>
  </si>
  <si>
    <t>一般　[新]②</t>
    <rPh sb="0" eb="2">
      <t>イッパン</t>
    </rPh>
    <rPh sb="4" eb="5">
      <t>シン</t>
    </rPh>
    <phoneticPr fontId="19"/>
  </si>
  <si>
    <t>一般　[旧]②</t>
    <rPh sb="0" eb="2">
      <t>イッパン</t>
    </rPh>
    <phoneticPr fontId="19"/>
  </si>
  <si>
    <t>一般　【旧】</t>
    <rPh sb="0" eb="2">
      <t>イッパン</t>
    </rPh>
    <rPh sb="4" eb="5">
      <t>キュウ</t>
    </rPh>
    <phoneticPr fontId="19"/>
  </si>
  <si>
    <t>一般　[新]③</t>
    <rPh sb="0" eb="2">
      <t>イッパン</t>
    </rPh>
    <rPh sb="4" eb="5">
      <t>シン</t>
    </rPh>
    <phoneticPr fontId="19"/>
  </si>
  <si>
    <t>一般　[旧]③</t>
    <rPh sb="0" eb="2">
      <t>イッパン</t>
    </rPh>
    <phoneticPr fontId="19"/>
  </si>
  <si>
    <t>個人　【新】</t>
    <rPh sb="0" eb="2">
      <t>コジン</t>
    </rPh>
    <rPh sb="4" eb="5">
      <t>シン</t>
    </rPh>
    <phoneticPr fontId="19"/>
  </si>
  <si>
    <t>個人　【旧】</t>
    <rPh sb="0" eb="2">
      <t>コジン</t>
    </rPh>
    <rPh sb="4" eb="5">
      <t>キュウ</t>
    </rPh>
    <phoneticPr fontId="19"/>
  </si>
  <si>
    <t>支払金額小計</t>
    <rPh sb="4" eb="5">
      <t>ショウ</t>
    </rPh>
    <rPh sb="5" eb="6">
      <t>ケイ</t>
    </rPh>
    <phoneticPr fontId="19"/>
  </si>
  <si>
    <t>生命保険料控除額</t>
    <rPh sb="7" eb="8">
      <t>ガク</t>
    </rPh>
    <phoneticPr fontId="19"/>
  </si>
  <si>
    <t>個人年金【新】①</t>
    <rPh sb="0" eb="2">
      <t>コジン</t>
    </rPh>
    <rPh sb="2" eb="4">
      <t>ネンキン</t>
    </rPh>
    <rPh sb="5" eb="6">
      <t>シン</t>
    </rPh>
    <phoneticPr fontId="19"/>
  </si>
  <si>
    <t>個人年金【旧】①</t>
    <rPh sb="0" eb="2">
      <t>コジン</t>
    </rPh>
    <rPh sb="2" eb="4">
      <t>ネンキン</t>
    </rPh>
    <phoneticPr fontId="19"/>
  </si>
  <si>
    <t>介護医療①</t>
    <rPh sb="0" eb="2">
      <t>カイゴ</t>
    </rPh>
    <rPh sb="2" eb="4">
      <t>イリョウ</t>
    </rPh>
    <phoneticPr fontId="19"/>
  </si>
  <si>
    <t>個人年金【新】②</t>
    <rPh sb="0" eb="2">
      <t>コジン</t>
    </rPh>
    <rPh sb="2" eb="4">
      <t>ネンキン</t>
    </rPh>
    <rPh sb="5" eb="6">
      <t>シン</t>
    </rPh>
    <phoneticPr fontId="19"/>
  </si>
  <si>
    <t>個人年金【旧】②</t>
    <rPh sb="0" eb="2">
      <t>コジン</t>
    </rPh>
    <rPh sb="2" eb="4">
      <t>ネンキン</t>
    </rPh>
    <phoneticPr fontId="19"/>
  </si>
  <si>
    <t>介護医療②</t>
    <rPh sb="0" eb="2">
      <t>カイゴ</t>
    </rPh>
    <rPh sb="2" eb="4">
      <t>イリョウ</t>
    </rPh>
    <phoneticPr fontId="19"/>
  </si>
  <si>
    <t>支払金額小計</t>
    <phoneticPr fontId="19"/>
  </si>
  <si>
    <t>申告書へ扶養</t>
    <rPh sb="0" eb="2">
      <t>シンコク</t>
    </rPh>
    <rPh sb="2" eb="3">
      <t>ショ</t>
    </rPh>
    <rPh sb="4" eb="6">
      <t>フヨウ</t>
    </rPh>
    <phoneticPr fontId="19"/>
  </si>
  <si>
    <t>控配</t>
    <rPh sb="0" eb="1">
      <t>コウ</t>
    </rPh>
    <rPh sb="1" eb="2">
      <t>ハイ</t>
    </rPh>
    <phoneticPr fontId="19"/>
  </si>
  <si>
    <t>年少</t>
    <rPh sb="0" eb="2">
      <t>ネンショウ</t>
    </rPh>
    <phoneticPr fontId="19"/>
  </si>
  <si>
    <t>特定</t>
    <rPh sb="0" eb="2">
      <t>トクテイ</t>
    </rPh>
    <phoneticPr fontId="19"/>
  </si>
  <si>
    <t>同老</t>
    <rPh sb="0" eb="1">
      <t>ドウ</t>
    </rPh>
    <rPh sb="1" eb="2">
      <t>ロウ</t>
    </rPh>
    <phoneticPr fontId="19"/>
  </si>
  <si>
    <t>老人</t>
    <rPh sb="0" eb="2">
      <t>ロウジン</t>
    </rPh>
    <phoneticPr fontId="19"/>
  </si>
  <si>
    <t>他</t>
    <rPh sb="0" eb="1">
      <t>ホカ</t>
    </rPh>
    <phoneticPr fontId="19"/>
  </si>
  <si>
    <t>同特</t>
    <rPh sb="0" eb="1">
      <t>ドウ</t>
    </rPh>
    <rPh sb="1" eb="2">
      <t>トク</t>
    </rPh>
    <phoneticPr fontId="19"/>
  </si>
  <si>
    <t>特障</t>
    <rPh sb="0" eb="1">
      <t>トク</t>
    </rPh>
    <rPh sb="1" eb="2">
      <t>ショウ</t>
    </rPh>
    <phoneticPr fontId="19"/>
  </si>
  <si>
    <t>普障</t>
    <rPh sb="0" eb="1">
      <t>フ</t>
    </rPh>
    <rPh sb="1" eb="2">
      <t>ショウ</t>
    </rPh>
    <phoneticPr fontId="19"/>
  </si>
  <si>
    <t>地震保険料①</t>
    <rPh sb="0" eb="2">
      <t>ジシン</t>
    </rPh>
    <rPh sb="2" eb="5">
      <t>ホケンリョウ</t>
    </rPh>
    <phoneticPr fontId="19"/>
  </si>
  <si>
    <t>旧長期損害①</t>
    <rPh sb="0" eb="1">
      <t>キュウ</t>
    </rPh>
    <rPh sb="1" eb="3">
      <t>チョウキ</t>
    </rPh>
    <rPh sb="3" eb="5">
      <t>ソンガイ</t>
    </rPh>
    <phoneticPr fontId="19"/>
  </si>
  <si>
    <t>地震保険料②</t>
    <rPh sb="0" eb="2">
      <t>ジシン</t>
    </rPh>
    <rPh sb="2" eb="5">
      <t>ホケンリョウ</t>
    </rPh>
    <phoneticPr fontId="19"/>
  </si>
  <si>
    <t>旧長期損害②</t>
    <rPh sb="0" eb="1">
      <t>キュウ</t>
    </rPh>
    <rPh sb="1" eb="3">
      <t>チョウキ</t>
    </rPh>
    <rPh sb="3" eb="5">
      <t>ソンガイ</t>
    </rPh>
    <phoneticPr fontId="19"/>
  </si>
  <si>
    <t>旧長期損害</t>
    <rPh sb="0" eb="1">
      <t>キュウ</t>
    </rPh>
    <rPh sb="1" eb="3">
      <t>チョウキ</t>
    </rPh>
    <rPh sb="3" eb="5">
      <t>ソンガイ</t>
    </rPh>
    <phoneticPr fontId="19"/>
  </si>
  <si>
    <t>【扶養親族入力】</t>
    <rPh sb="1" eb="3">
      <t>フヨウ</t>
    </rPh>
    <rPh sb="3" eb="5">
      <t>シンゾク</t>
    </rPh>
    <rPh sb="5" eb="7">
      <t>ニュウリョク</t>
    </rPh>
    <phoneticPr fontId="19"/>
  </si>
  <si>
    <t>親族との同居による加算</t>
    <rPh sb="0" eb="2">
      <t>シンゾク</t>
    </rPh>
    <rPh sb="4" eb="6">
      <t>ドウキョ</t>
    </rPh>
    <rPh sb="9" eb="11">
      <t>カサン</t>
    </rPh>
    <phoneticPr fontId="19"/>
  </si>
  <si>
    <t>フリガナ</t>
    <phoneticPr fontId="19"/>
  </si>
  <si>
    <t>続柄</t>
    <rPh sb="0" eb="2">
      <t>ツヅキガラ</t>
    </rPh>
    <phoneticPr fontId="19"/>
  </si>
  <si>
    <t>同居・別居</t>
    <rPh sb="0" eb="2">
      <t>ドウキョ</t>
    </rPh>
    <rPh sb="3" eb="5">
      <t>ベッキョ</t>
    </rPh>
    <phoneticPr fontId="19"/>
  </si>
  <si>
    <t>同居以外の場合住所</t>
    <rPh sb="0" eb="2">
      <t>ドウキョ</t>
    </rPh>
    <rPh sb="2" eb="4">
      <t>イガイ</t>
    </rPh>
    <rPh sb="5" eb="7">
      <t>バアイ</t>
    </rPh>
    <rPh sb="7" eb="9">
      <t>ジュウショ</t>
    </rPh>
    <phoneticPr fontId="19"/>
  </si>
  <si>
    <t>障害等級</t>
    <rPh sb="0" eb="2">
      <t>ショウガイ</t>
    </rPh>
    <rPh sb="2" eb="4">
      <t>トウキュウ</t>
    </rPh>
    <phoneticPr fontId="19"/>
  </si>
  <si>
    <t>障害認定日</t>
    <rPh sb="0" eb="2">
      <t>ショウガイ</t>
    </rPh>
    <rPh sb="2" eb="4">
      <t>ニンテイ</t>
    </rPh>
    <rPh sb="4" eb="5">
      <t>ビ</t>
    </rPh>
    <phoneticPr fontId="19"/>
  </si>
  <si>
    <t>配偶者の合計所得</t>
    <rPh sb="0" eb="3">
      <t>ハイグウシャ</t>
    </rPh>
    <rPh sb="4" eb="6">
      <t>ゴウケイ</t>
    </rPh>
    <rPh sb="6" eb="8">
      <t>ショトク</t>
    </rPh>
    <phoneticPr fontId="19"/>
  </si>
  <si>
    <t>障害区分</t>
    <rPh sb="0" eb="2">
      <t>ショウガイ</t>
    </rPh>
    <rPh sb="2" eb="4">
      <t>クブン</t>
    </rPh>
    <phoneticPr fontId="19"/>
  </si>
  <si>
    <t>同居加算</t>
    <rPh sb="0" eb="2">
      <t>ドウキョ</t>
    </rPh>
    <rPh sb="2" eb="4">
      <t>カサン</t>
    </rPh>
    <phoneticPr fontId="19"/>
  </si>
  <si>
    <t>扶養区分</t>
    <rPh sb="0" eb="2">
      <t>フヨウ</t>
    </rPh>
    <rPh sb="2" eb="4">
      <t>クブン</t>
    </rPh>
    <phoneticPr fontId="19"/>
  </si>
  <si>
    <t>障害</t>
    <rPh sb="0" eb="2">
      <t>ショウガイ</t>
    </rPh>
    <phoneticPr fontId="19"/>
  </si>
  <si>
    <t>居住区分</t>
    <rPh sb="0" eb="2">
      <t>キョジュウ</t>
    </rPh>
    <rPh sb="2" eb="4">
      <t>クブン</t>
    </rPh>
    <phoneticPr fontId="19"/>
  </si>
  <si>
    <t>別居親族</t>
    <rPh sb="0" eb="2">
      <t>ベッキョ</t>
    </rPh>
    <rPh sb="2" eb="4">
      <t>シンゾク</t>
    </rPh>
    <phoneticPr fontId="19"/>
  </si>
  <si>
    <t>NO</t>
    <phoneticPr fontId="19"/>
  </si>
  <si>
    <t>配偶者</t>
    <rPh sb="0" eb="3">
      <t>ハイグウシャ</t>
    </rPh>
    <phoneticPr fontId="19"/>
  </si>
  <si>
    <t>扶養親族①</t>
    <rPh sb="0" eb="2">
      <t>フヨウ</t>
    </rPh>
    <rPh sb="2" eb="4">
      <t>シンゾク</t>
    </rPh>
    <phoneticPr fontId="19"/>
  </si>
  <si>
    <t>扶養親族②</t>
    <rPh sb="0" eb="2">
      <t>フヨウ</t>
    </rPh>
    <rPh sb="2" eb="4">
      <t>シンゾク</t>
    </rPh>
    <phoneticPr fontId="19"/>
  </si>
  <si>
    <t>扶養親族③</t>
    <rPh sb="0" eb="2">
      <t>フヨウ</t>
    </rPh>
    <rPh sb="2" eb="4">
      <t>シンゾク</t>
    </rPh>
    <phoneticPr fontId="19"/>
  </si>
  <si>
    <t>扶養親族④</t>
    <rPh sb="0" eb="2">
      <t>フヨウ</t>
    </rPh>
    <rPh sb="2" eb="4">
      <t>シンゾク</t>
    </rPh>
    <phoneticPr fontId="19"/>
  </si>
  <si>
    <t>扶養親族⑤</t>
    <rPh sb="0" eb="2">
      <t>フヨウ</t>
    </rPh>
    <rPh sb="2" eb="4">
      <t>シンゾク</t>
    </rPh>
    <phoneticPr fontId="19"/>
  </si>
  <si>
    <t>扶養親族⑥</t>
    <rPh sb="0" eb="2">
      <t>フヨウ</t>
    </rPh>
    <rPh sb="2" eb="4">
      <t>シンゾク</t>
    </rPh>
    <phoneticPr fontId="19"/>
  </si>
  <si>
    <t>扶養親族⑦</t>
    <rPh sb="0" eb="2">
      <t>フヨウ</t>
    </rPh>
    <rPh sb="2" eb="4">
      <t>シンゾク</t>
    </rPh>
    <phoneticPr fontId="19"/>
  </si>
  <si>
    <t>人的控除額(基礎控除除く)</t>
    <rPh sb="0" eb="2">
      <t>ジンテキ</t>
    </rPh>
    <rPh sb="2" eb="4">
      <t>コウジョ</t>
    </rPh>
    <rPh sb="4" eb="5">
      <t>ガク</t>
    </rPh>
    <rPh sb="6" eb="8">
      <t>キソ</t>
    </rPh>
    <rPh sb="8" eb="10">
      <t>コウジョ</t>
    </rPh>
    <rPh sb="10" eb="11">
      <t>ノゾ</t>
    </rPh>
    <phoneticPr fontId="19"/>
  </si>
  <si>
    <t>扶養親族⑧</t>
    <rPh sb="0" eb="2">
      <t>フヨウ</t>
    </rPh>
    <rPh sb="2" eb="4">
      <t>シンゾク</t>
    </rPh>
    <phoneticPr fontId="19"/>
  </si>
  <si>
    <t>申告書へ本人該当</t>
    <rPh sb="0" eb="2">
      <t>シンコク</t>
    </rPh>
    <rPh sb="2" eb="3">
      <t>ショ</t>
    </rPh>
    <rPh sb="4" eb="6">
      <t>ホンニン</t>
    </rPh>
    <rPh sb="6" eb="8">
      <t>ガイトウ</t>
    </rPh>
    <phoneticPr fontId="19"/>
  </si>
  <si>
    <t>離別・死別</t>
    <rPh sb="0" eb="2">
      <t>リベツ</t>
    </rPh>
    <rPh sb="3" eb="5">
      <t>シベツ</t>
    </rPh>
    <phoneticPr fontId="19"/>
  </si>
  <si>
    <t>離別・死別日</t>
    <rPh sb="0" eb="2">
      <t>リベツ</t>
    </rPh>
    <rPh sb="3" eb="5">
      <t>シベツ</t>
    </rPh>
    <rPh sb="5" eb="6">
      <t>ビ</t>
    </rPh>
    <phoneticPr fontId="19"/>
  </si>
  <si>
    <t>学校名(勤労学生)</t>
    <rPh sb="0" eb="2">
      <t>ガッコウ</t>
    </rPh>
    <rPh sb="2" eb="3">
      <t>メイ</t>
    </rPh>
    <rPh sb="4" eb="6">
      <t>キンロウ</t>
    </rPh>
    <rPh sb="6" eb="8">
      <t>ガクセイ</t>
    </rPh>
    <phoneticPr fontId="19"/>
  </si>
  <si>
    <t>学年(勤労学生)</t>
    <rPh sb="0" eb="2">
      <t>ガクネン</t>
    </rPh>
    <rPh sb="3" eb="5">
      <t>キンロウ</t>
    </rPh>
    <rPh sb="5" eb="7">
      <t>ガクセイ</t>
    </rPh>
    <phoneticPr fontId="19"/>
  </si>
  <si>
    <t>婚姻歴</t>
    <rPh sb="0" eb="2">
      <t>コンイン</t>
    </rPh>
    <rPh sb="2" eb="3">
      <t>レキ</t>
    </rPh>
    <phoneticPr fontId="19"/>
  </si>
  <si>
    <t>寡婦・寡夫判定</t>
    <rPh sb="0" eb="2">
      <t>カフ</t>
    </rPh>
    <rPh sb="3" eb="5">
      <t>カフ</t>
    </rPh>
    <rPh sb="5" eb="7">
      <t>ハンテイ</t>
    </rPh>
    <phoneticPr fontId="19"/>
  </si>
  <si>
    <t>扶養者</t>
    <rPh sb="0" eb="2">
      <t>フヨウ</t>
    </rPh>
    <rPh sb="2" eb="3">
      <t>シャ</t>
    </rPh>
    <phoneticPr fontId="19"/>
  </si>
  <si>
    <t>子の扶養者</t>
    <rPh sb="0" eb="1">
      <t>コ</t>
    </rPh>
    <rPh sb="2" eb="4">
      <t>フヨウ</t>
    </rPh>
    <rPh sb="4" eb="5">
      <t>シャ</t>
    </rPh>
    <phoneticPr fontId="19"/>
  </si>
  <si>
    <t>未成年</t>
    <rPh sb="0" eb="3">
      <t>ミセイネン</t>
    </rPh>
    <phoneticPr fontId="19"/>
  </si>
  <si>
    <t>寡婦</t>
    <rPh sb="0" eb="2">
      <t>カフ</t>
    </rPh>
    <phoneticPr fontId="19"/>
  </si>
  <si>
    <t>特寡</t>
    <rPh sb="0" eb="1">
      <t>トク</t>
    </rPh>
    <rPh sb="1" eb="2">
      <t>ヤモメ</t>
    </rPh>
    <phoneticPr fontId="19"/>
  </si>
  <si>
    <t>寡夫</t>
    <rPh sb="0" eb="2">
      <t>カフ</t>
    </rPh>
    <phoneticPr fontId="19"/>
  </si>
  <si>
    <t>勤</t>
    <rPh sb="0" eb="1">
      <t>キン</t>
    </rPh>
    <phoneticPr fontId="19"/>
  </si>
  <si>
    <t>男</t>
    <rPh sb="0" eb="1">
      <t>オトコ</t>
    </rPh>
    <phoneticPr fontId="19"/>
  </si>
  <si>
    <t>女</t>
    <rPh sb="0" eb="1">
      <t>オンナ</t>
    </rPh>
    <phoneticPr fontId="19"/>
  </si>
  <si>
    <t>寄附金額</t>
    <rPh sb="0" eb="2">
      <t>キフ</t>
    </rPh>
    <rPh sb="2" eb="4">
      <t>キンガク</t>
    </rPh>
    <phoneticPr fontId="19"/>
  </si>
  <si>
    <t>個人番号カード</t>
    <rPh sb="0" eb="2">
      <t>コジン</t>
    </rPh>
    <rPh sb="2" eb="4">
      <t>バンゴウ</t>
    </rPh>
    <phoneticPr fontId="19"/>
  </si>
  <si>
    <t>通知カード</t>
    <rPh sb="0" eb="2">
      <t>ツウチ</t>
    </rPh>
    <phoneticPr fontId="19"/>
  </si>
  <si>
    <t>免許証</t>
    <rPh sb="0" eb="3">
      <t>メンキョショウ</t>
    </rPh>
    <phoneticPr fontId="19"/>
  </si>
  <si>
    <t>住民票</t>
    <rPh sb="0" eb="3">
      <t>ジュウミンヒョウ</t>
    </rPh>
    <phoneticPr fontId="19"/>
  </si>
  <si>
    <t>パスポート</t>
    <phoneticPr fontId="19"/>
  </si>
  <si>
    <t>拒否</t>
    <rPh sb="0" eb="2">
      <t>キョヒ</t>
    </rPh>
    <phoneticPr fontId="19"/>
  </si>
  <si>
    <t>障害手帳</t>
    <rPh sb="0" eb="2">
      <t>ショウガイ</t>
    </rPh>
    <rPh sb="2" eb="4">
      <t>テチョウ</t>
    </rPh>
    <phoneticPr fontId="19"/>
  </si>
  <si>
    <t>忘失</t>
    <rPh sb="0" eb="2">
      <t>ボウシツ</t>
    </rPh>
    <phoneticPr fontId="19"/>
  </si>
  <si>
    <t>保険証</t>
    <rPh sb="0" eb="3">
      <t>ホケンショウ</t>
    </rPh>
    <phoneticPr fontId="19"/>
  </si>
  <si>
    <t>本人</t>
    <rPh sb="0" eb="2">
      <t>ホンニン</t>
    </rPh>
    <phoneticPr fontId="1"/>
  </si>
  <si>
    <t>母</t>
    <rPh sb="0" eb="1">
      <t>ハハ</t>
    </rPh>
    <phoneticPr fontId="1"/>
  </si>
  <si>
    <t>現住所</t>
    <rPh sb="0" eb="1">
      <t>ゲン</t>
    </rPh>
    <rPh sb="1" eb="3">
      <t>ジュウショ</t>
    </rPh>
    <phoneticPr fontId="19"/>
  </si>
  <si>
    <t>1月1日現在の住所</t>
    <rPh sb="1" eb="2">
      <t>ガツ</t>
    </rPh>
    <rPh sb="3" eb="4">
      <t>ニチ</t>
    </rPh>
    <rPh sb="4" eb="6">
      <t>ゲンザイ</t>
    </rPh>
    <rPh sb="7" eb="9">
      <t>ジュウショ</t>
    </rPh>
    <phoneticPr fontId="19"/>
  </si>
  <si>
    <t>1月1日時点</t>
    <rPh sb="1" eb="2">
      <t>ガツ</t>
    </rPh>
    <rPh sb="3" eb="4">
      <t>ニチ</t>
    </rPh>
    <rPh sb="4" eb="6">
      <t>ジテン</t>
    </rPh>
    <phoneticPr fontId="1"/>
  </si>
  <si>
    <t>受付年</t>
    <rPh sb="0" eb="2">
      <t>ウケツケ</t>
    </rPh>
    <rPh sb="2" eb="3">
      <t>ネン</t>
    </rPh>
    <phoneticPr fontId="1"/>
  </si>
  <si>
    <t>業種・職業</t>
    <rPh sb="0" eb="2">
      <t>ギョウシュ</t>
    </rPh>
    <rPh sb="3" eb="5">
      <t>ショクギョウ</t>
    </rPh>
    <phoneticPr fontId="1"/>
  </si>
  <si>
    <t>世帯主</t>
    <rPh sb="0" eb="3">
      <t>セタイヌシ</t>
    </rPh>
    <phoneticPr fontId="1"/>
  </si>
  <si>
    <t>父</t>
    <rPh sb="0" eb="1">
      <t>チチ</t>
    </rPh>
    <phoneticPr fontId="1"/>
  </si>
  <si>
    <t>世帯主から見た続柄</t>
    <rPh sb="0" eb="3">
      <t>セタイヌシ</t>
    </rPh>
    <rPh sb="5" eb="6">
      <t>ミ</t>
    </rPh>
    <rPh sb="7" eb="9">
      <t>ツヅキガラ</t>
    </rPh>
    <phoneticPr fontId="1"/>
  </si>
  <si>
    <t>子</t>
    <rPh sb="0" eb="1">
      <t>コ</t>
    </rPh>
    <phoneticPr fontId="1"/>
  </si>
  <si>
    <t>兄</t>
    <rPh sb="0" eb="1">
      <t>アニ</t>
    </rPh>
    <phoneticPr fontId="1"/>
  </si>
  <si>
    <t>弟</t>
    <rPh sb="0" eb="1">
      <t>オトウト</t>
    </rPh>
    <phoneticPr fontId="1"/>
  </si>
  <si>
    <t>姉</t>
    <rPh sb="0" eb="1">
      <t>アネ</t>
    </rPh>
    <phoneticPr fontId="1"/>
  </si>
  <si>
    <t>妹</t>
    <rPh sb="0" eb="1">
      <t>イモウト</t>
    </rPh>
    <phoneticPr fontId="1"/>
  </si>
  <si>
    <t>祖父</t>
    <rPh sb="0" eb="2">
      <t>ソフ</t>
    </rPh>
    <phoneticPr fontId="1"/>
  </si>
  <si>
    <t>祖母</t>
    <rPh sb="0" eb="2">
      <t>ソボ</t>
    </rPh>
    <phoneticPr fontId="1"/>
  </si>
  <si>
    <t>孫</t>
    <rPh sb="0" eb="1">
      <t>マゴ</t>
    </rPh>
    <phoneticPr fontId="1"/>
  </si>
  <si>
    <t>損害を受けた資産の種類</t>
    <rPh sb="0" eb="2">
      <t>ソンガイ</t>
    </rPh>
    <rPh sb="3" eb="4">
      <t>ウ</t>
    </rPh>
    <rPh sb="6" eb="8">
      <t>シサン</t>
    </rPh>
    <rPh sb="9" eb="11">
      <t>シュルイ</t>
    </rPh>
    <phoneticPr fontId="19"/>
  </si>
  <si>
    <t>支払医療費</t>
    <rPh sb="0" eb="2">
      <t>シハライ</t>
    </rPh>
    <rPh sb="2" eb="5">
      <t>イリョウヒ</t>
    </rPh>
    <phoneticPr fontId="1"/>
  </si>
  <si>
    <t>補填金</t>
    <rPh sb="0" eb="2">
      <t>ホテン</t>
    </rPh>
    <rPh sb="2" eb="3">
      <t>キン</t>
    </rPh>
    <phoneticPr fontId="1"/>
  </si>
  <si>
    <t>勤労学生控除</t>
    <phoneticPr fontId="1"/>
  </si>
  <si>
    <t>老人</t>
    <rPh sb="0" eb="2">
      <t>ロウジン</t>
    </rPh>
    <phoneticPr fontId="1"/>
  </si>
  <si>
    <t>他</t>
    <rPh sb="0" eb="1">
      <t>ホカ</t>
    </rPh>
    <phoneticPr fontId="1"/>
  </si>
  <si>
    <t>特定</t>
    <rPh sb="0" eb="2">
      <t>トクテイ</t>
    </rPh>
    <phoneticPr fontId="1"/>
  </si>
  <si>
    <t>年少</t>
    <rPh sb="0" eb="1">
      <t>ネン</t>
    </rPh>
    <rPh sb="1" eb="2">
      <t>ショウ</t>
    </rPh>
    <phoneticPr fontId="1"/>
  </si>
  <si>
    <t>勤務先</t>
    <rPh sb="0" eb="3">
      <t>キンムサキ</t>
    </rPh>
    <phoneticPr fontId="1"/>
  </si>
  <si>
    <t>併徴確認</t>
    <rPh sb="0" eb="2">
      <t>ヘイチョウ</t>
    </rPh>
    <rPh sb="2" eb="4">
      <t>カクニン</t>
    </rPh>
    <phoneticPr fontId="1"/>
  </si>
  <si>
    <t>○</t>
    <phoneticPr fontId="1"/>
  </si>
  <si>
    <t>その他</t>
    <rPh sb="2" eb="3">
      <t>タ</t>
    </rPh>
    <phoneticPr fontId="1"/>
  </si>
  <si>
    <t>配当割額</t>
    <rPh sb="0" eb="2">
      <t>ハイトウ</t>
    </rPh>
    <rPh sb="2" eb="3">
      <t>ワリ</t>
    </rPh>
    <rPh sb="3" eb="4">
      <t>ガク</t>
    </rPh>
    <phoneticPr fontId="1"/>
  </si>
  <si>
    <t>源泉のとおり</t>
    <rPh sb="0" eb="2">
      <t>ゲンセン</t>
    </rPh>
    <phoneticPr fontId="1"/>
  </si>
  <si>
    <t>介護保険</t>
    <rPh sb="0" eb="2">
      <t>カイゴ</t>
    </rPh>
    <rPh sb="2" eb="4">
      <t>ホケン</t>
    </rPh>
    <phoneticPr fontId="1"/>
  </si>
  <si>
    <t>国民健康保険</t>
    <rPh sb="0" eb="2">
      <t>コクミン</t>
    </rPh>
    <rPh sb="2" eb="4">
      <t>ケンコウ</t>
    </rPh>
    <rPh sb="4" eb="6">
      <t>ホケン</t>
    </rPh>
    <phoneticPr fontId="1"/>
  </si>
  <si>
    <t>後期高齢者</t>
    <rPh sb="0" eb="2">
      <t>コウキ</t>
    </rPh>
    <rPh sb="2" eb="5">
      <t>コウレイシャ</t>
    </rPh>
    <phoneticPr fontId="1"/>
  </si>
  <si>
    <t>国民年金</t>
    <rPh sb="0" eb="2">
      <t>コクミン</t>
    </rPh>
    <rPh sb="2" eb="4">
      <t>ネンキン</t>
    </rPh>
    <phoneticPr fontId="1"/>
  </si>
  <si>
    <t>所得税控除額</t>
    <rPh sb="0" eb="3">
      <t>ショトクゼイ</t>
    </rPh>
    <rPh sb="3" eb="5">
      <t>コウジョ</t>
    </rPh>
    <rPh sb="5" eb="6">
      <t>ガク</t>
    </rPh>
    <phoneticPr fontId="19"/>
  </si>
  <si>
    <t>住民税控除額</t>
    <rPh sb="0" eb="3">
      <t>ジュウミンゼイ</t>
    </rPh>
    <rPh sb="3" eb="5">
      <t>コウジョ</t>
    </rPh>
    <rPh sb="5" eb="6">
      <t>ガク</t>
    </rPh>
    <phoneticPr fontId="1"/>
  </si>
  <si>
    <t>所得税控除額算出</t>
    <rPh sb="0" eb="3">
      <t>ショトクゼイ</t>
    </rPh>
    <rPh sb="3" eb="5">
      <t>コウジョ</t>
    </rPh>
    <rPh sb="5" eb="6">
      <t>ガク</t>
    </rPh>
    <rPh sb="6" eb="8">
      <t>サンシュツ</t>
    </rPh>
    <phoneticPr fontId="19"/>
  </si>
  <si>
    <t>住民税控除額算出</t>
    <rPh sb="0" eb="3">
      <t>ジュウミンゼイ</t>
    </rPh>
    <rPh sb="3" eb="5">
      <t>コウジョ</t>
    </rPh>
    <rPh sb="5" eb="6">
      <t>ガク</t>
    </rPh>
    <rPh sb="6" eb="8">
      <t>サンシュツ</t>
    </rPh>
    <phoneticPr fontId="1"/>
  </si>
  <si>
    <t>控除額</t>
    <rPh sb="0" eb="2">
      <t>コウジョ</t>
    </rPh>
    <rPh sb="2" eb="3">
      <t>ガク</t>
    </rPh>
    <phoneticPr fontId="1"/>
  </si>
  <si>
    <t>①の内災害関連支出</t>
    <rPh sb="2" eb="3">
      <t>ウチ</t>
    </rPh>
    <rPh sb="3" eb="5">
      <t>サイガイ</t>
    </rPh>
    <rPh sb="5" eb="7">
      <t>カンレン</t>
    </rPh>
    <rPh sb="7" eb="9">
      <t>シシュツ</t>
    </rPh>
    <phoneticPr fontId="19"/>
  </si>
  <si>
    <t>勤労障害控除計</t>
    <rPh sb="0" eb="2">
      <t>キンロウ</t>
    </rPh>
    <rPh sb="2" eb="4">
      <t>ショウガイ</t>
    </rPh>
    <rPh sb="4" eb="6">
      <t>コウジョ</t>
    </rPh>
    <rPh sb="6" eb="7">
      <t>ケイ</t>
    </rPh>
    <phoneticPr fontId="1"/>
  </si>
  <si>
    <t>寄附金額</t>
    <rPh sb="0" eb="2">
      <t>キフ</t>
    </rPh>
    <rPh sb="2" eb="4">
      <t>キンガク</t>
    </rPh>
    <phoneticPr fontId="1"/>
  </si>
  <si>
    <t>道分</t>
    <rPh sb="0" eb="1">
      <t>ドウ</t>
    </rPh>
    <rPh sb="1" eb="2">
      <t>ブン</t>
    </rPh>
    <phoneticPr fontId="1"/>
  </si>
  <si>
    <t>市分</t>
    <rPh sb="0" eb="1">
      <t>シ</t>
    </rPh>
    <rPh sb="1" eb="2">
      <t>ブン</t>
    </rPh>
    <phoneticPr fontId="1"/>
  </si>
  <si>
    <t>義務者区分</t>
    <rPh sb="0" eb="3">
      <t>ギムシャ</t>
    </rPh>
    <rPh sb="3" eb="5">
      <t>クブン</t>
    </rPh>
    <phoneticPr fontId="1"/>
  </si>
  <si>
    <t>配偶所得区分</t>
    <rPh sb="0" eb="2">
      <t>ハイグウ</t>
    </rPh>
    <rPh sb="2" eb="4">
      <t>ショトク</t>
    </rPh>
    <rPh sb="4" eb="6">
      <t>クブン</t>
    </rPh>
    <phoneticPr fontId="1"/>
  </si>
  <si>
    <t>配特区分</t>
    <rPh sb="0" eb="2">
      <t>ハイトク</t>
    </rPh>
    <rPh sb="2" eb="4">
      <t>クブン</t>
    </rPh>
    <phoneticPr fontId="1"/>
  </si>
  <si>
    <t>対象外</t>
    <rPh sb="0" eb="3">
      <t>タイショウガイ</t>
    </rPh>
    <phoneticPr fontId="1"/>
  </si>
  <si>
    <t>老配区分</t>
    <rPh sb="0" eb="1">
      <t>ロウ</t>
    </rPh>
    <rPh sb="1" eb="2">
      <t>ハイ</t>
    </rPh>
    <rPh sb="2" eb="4">
      <t>クブン</t>
    </rPh>
    <phoneticPr fontId="1"/>
  </si>
  <si>
    <t>配偶者(特別)控除</t>
    <rPh sb="0" eb="3">
      <t>ハイグウシャ</t>
    </rPh>
    <rPh sb="4" eb="6">
      <t>トクベツ</t>
    </rPh>
    <rPh sb="7" eb="9">
      <t>コウジョ</t>
    </rPh>
    <phoneticPr fontId="19"/>
  </si>
  <si>
    <t>市　道　民　税　申告書（分離課税等用）</t>
    <rPh sb="0" eb="1">
      <t>シ</t>
    </rPh>
    <rPh sb="2" eb="3">
      <t>ドウ</t>
    </rPh>
    <rPh sb="4" eb="5">
      <t>ミン</t>
    </rPh>
    <rPh sb="6" eb="7">
      <t>ゼイ</t>
    </rPh>
    <rPh sb="8" eb="10">
      <t>シンコク</t>
    </rPh>
    <rPh sb="10" eb="11">
      <t>ショ</t>
    </rPh>
    <rPh sb="12" eb="14">
      <t>ブンリ</t>
    </rPh>
    <rPh sb="14" eb="16">
      <t>カゼイ</t>
    </rPh>
    <rPh sb="16" eb="17">
      <t>トウ</t>
    </rPh>
    <rPh sb="17" eb="18">
      <t>ヨウ</t>
    </rPh>
    <phoneticPr fontId="1"/>
  </si>
  <si>
    <t>フリガナ</t>
    <phoneticPr fontId="1"/>
  </si>
  <si>
    <t>　「個人番号」欄には、あなたの個人番号（行政手続きにおける特定の個人を識別するための番号の利用等に関する法律第２条第５項に規定する個人番号をいう。）を記載してください。</t>
    <rPh sb="2" eb="4">
      <t>コジン</t>
    </rPh>
    <rPh sb="4" eb="6">
      <t>バンゴウ</t>
    </rPh>
    <rPh sb="7" eb="8">
      <t>ラン</t>
    </rPh>
    <rPh sb="15" eb="17">
      <t>コジン</t>
    </rPh>
    <rPh sb="17" eb="19">
      <t>バンゴウ</t>
    </rPh>
    <rPh sb="20" eb="22">
      <t>ギョウセイ</t>
    </rPh>
    <rPh sb="22" eb="24">
      <t>テツヅ</t>
    </rPh>
    <rPh sb="29" eb="31">
      <t>トクテイ</t>
    </rPh>
    <rPh sb="32" eb="34">
      <t>コジン</t>
    </rPh>
    <rPh sb="35" eb="37">
      <t>シキベツ</t>
    </rPh>
    <rPh sb="42" eb="44">
      <t>バンゴウ</t>
    </rPh>
    <rPh sb="45" eb="47">
      <t>リヨウ</t>
    </rPh>
    <rPh sb="47" eb="48">
      <t>トウ</t>
    </rPh>
    <rPh sb="49" eb="50">
      <t>カン</t>
    </rPh>
    <rPh sb="52" eb="54">
      <t>ホウリツ</t>
    </rPh>
    <rPh sb="54" eb="55">
      <t>ダイ</t>
    </rPh>
    <rPh sb="56" eb="57">
      <t>ジョウ</t>
    </rPh>
    <rPh sb="57" eb="58">
      <t>ダイ</t>
    </rPh>
    <rPh sb="59" eb="60">
      <t>コウ</t>
    </rPh>
    <rPh sb="61" eb="63">
      <t>キテイ</t>
    </rPh>
    <rPh sb="65" eb="67">
      <t>コジン</t>
    </rPh>
    <rPh sb="67" eb="69">
      <t>バンゴウ</t>
    </rPh>
    <rPh sb="75" eb="77">
      <t>キサイ</t>
    </rPh>
    <phoneticPr fontId="1"/>
  </si>
  <si>
    <t>２　分離課税の短期・長期譲渡所得に関する事項</t>
    <rPh sb="2" eb="4">
      <t>ブンリ</t>
    </rPh>
    <rPh sb="4" eb="6">
      <t>カゼイ</t>
    </rPh>
    <rPh sb="7" eb="9">
      <t>タンキ</t>
    </rPh>
    <rPh sb="10" eb="12">
      <t>チョウキ</t>
    </rPh>
    <rPh sb="12" eb="14">
      <t>ジョウト</t>
    </rPh>
    <rPh sb="14" eb="16">
      <t>ショトク</t>
    </rPh>
    <rPh sb="17" eb="18">
      <t>カン</t>
    </rPh>
    <rPh sb="20" eb="22">
      <t>ジコウ</t>
    </rPh>
    <phoneticPr fontId="1"/>
  </si>
  <si>
    <t>円</t>
    <rPh sb="0" eb="1">
      <t>エン</t>
    </rPh>
    <phoneticPr fontId="1"/>
  </si>
  <si>
    <t>特例適用条文</t>
    <rPh sb="0" eb="2">
      <t>トクレイ</t>
    </rPh>
    <rPh sb="2" eb="4">
      <t>テキヨウ</t>
    </rPh>
    <rPh sb="4" eb="6">
      <t>ジョウブン</t>
    </rPh>
    <phoneticPr fontId="1"/>
  </si>
  <si>
    <t>一般分</t>
    <rPh sb="0" eb="2">
      <t>イッパン</t>
    </rPh>
    <rPh sb="2" eb="3">
      <t>ブン</t>
    </rPh>
    <phoneticPr fontId="1"/>
  </si>
  <si>
    <t>シ</t>
    <phoneticPr fontId="1"/>
  </si>
  <si>
    <t>短期譲渡</t>
    <rPh sb="0" eb="2">
      <t>タンキ</t>
    </rPh>
    <rPh sb="2" eb="4">
      <t>ジョウト</t>
    </rPh>
    <phoneticPr fontId="1"/>
  </si>
  <si>
    <t>一般の譲渡</t>
    <rPh sb="0" eb="2">
      <t>イッパン</t>
    </rPh>
    <rPh sb="3" eb="5">
      <t>ジョウト</t>
    </rPh>
    <phoneticPr fontId="1"/>
  </si>
  <si>
    <t>優良住宅地等
に係る譲渡</t>
    <rPh sb="0" eb="2">
      <t>ユウリョウ</t>
    </rPh>
    <rPh sb="2" eb="5">
      <t>ジュウタクチ</t>
    </rPh>
    <rPh sb="5" eb="6">
      <t>トウ</t>
    </rPh>
    <rPh sb="8" eb="9">
      <t>カカ</t>
    </rPh>
    <rPh sb="10" eb="12">
      <t>ジョウト</t>
    </rPh>
    <phoneticPr fontId="1"/>
  </si>
  <si>
    <t>居住用財産の
譲渡</t>
    <rPh sb="0" eb="3">
      <t>キョジュウヨウ</t>
    </rPh>
    <rPh sb="3" eb="5">
      <t>ザイサン</t>
    </rPh>
    <rPh sb="7" eb="9">
      <t>ジョウト</t>
    </rPh>
    <phoneticPr fontId="1"/>
  </si>
  <si>
    <t>長期譲渡</t>
    <rPh sb="0" eb="2">
      <t>チョウキ</t>
    </rPh>
    <rPh sb="2" eb="4">
      <t>ジョウト</t>
    </rPh>
    <phoneticPr fontId="1"/>
  </si>
  <si>
    <t>一般株式等の譲渡</t>
    <rPh sb="0" eb="2">
      <t>イッパン</t>
    </rPh>
    <rPh sb="2" eb="4">
      <t>カブシキ</t>
    </rPh>
    <rPh sb="4" eb="5">
      <t>トウ</t>
    </rPh>
    <rPh sb="6" eb="8">
      <t>ジョウト</t>
    </rPh>
    <phoneticPr fontId="1"/>
  </si>
  <si>
    <t>上場株式等の譲渡</t>
    <rPh sb="0" eb="2">
      <t>ジョウジョウ</t>
    </rPh>
    <rPh sb="2" eb="4">
      <t>カブシキ</t>
    </rPh>
    <rPh sb="4" eb="5">
      <t>トウ</t>
    </rPh>
    <rPh sb="6" eb="8">
      <t>ジョウト</t>
    </rPh>
    <phoneticPr fontId="1"/>
  </si>
  <si>
    <t>上場株式等の配当等</t>
    <rPh sb="0" eb="2">
      <t>ジョウジョウ</t>
    </rPh>
    <rPh sb="2" eb="4">
      <t>カブシキ</t>
    </rPh>
    <rPh sb="4" eb="5">
      <t>トウ</t>
    </rPh>
    <rPh sb="6" eb="8">
      <t>ハイトウ</t>
    </rPh>
    <rPh sb="8" eb="9">
      <t>トウ</t>
    </rPh>
    <phoneticPr fontId="1"/>
  </si>
  <si>
    <t>先物取引</t>
    <rPh sb="0" eb="2">
      <t>サキモノ</t>
    </rPh>
    <rPh sb="2" eb="4">
      <t>トリヒキ</t>
    </rPh>
    <phoneticPr fontId="1"/>
  </si>
  <si>
    <t>軽減分</t>
    <rPh sb="0" eb="2">
      <t>ケイゲン</t>
    </rPh>
    <rPh sb="2" eb="3">
      <t>ブン</t>
    </rPh>
    <phoneticPr fontId="1"/>
  </si>
  <si>
    <t>３　株式等の譲渡等・先物取引に係る所得に関する事項</t>
    <rPh sb="2" eb="4">
      <t>カブシキ</t>
    </rPh>
    <rPh sb="4" eb="5">
      <t>トウ</t>
    </rPh>
    <rPh sb="6" eb="8">
      <t>ジョウト</t>
    </rPh>
    <rPh sb="8" eb="9">
      <t>トウ</t>
    </rPh>
    <rPh sb="10" eb="12">
      <t>サキモノ</t>
    </rPh>
    <rPh sb="12" eb="14">
      <t>トリヒキ</t>
    </rPh>
    <rPh sb="15" eb="16">
      <t>カカ</t>
    </rPh>
    <rPh sb="17" eb="19">
      <t>ショトク</t>
    </rPh>
    <rPh sb="20" eb="21">
      <t>カン</t>
    </rPh>
    <rPh sb="23" eb="25">
      <t>ジコウ</t>
    </rPh>
    <phoneticPr fontId="1"/>
  </si>
  <si>
    <r>
      <t xml:space="preserve">差引金額
</t>
    </r>
    <r>
      <rPr>
        <sz val="6"/>
        <color theme="1"/>
        <rFont val="ＭＳ Ｐ明朝"/>
        <family val="1"/>
        <charset val="128"/>
      </rPr>
      <t>(収入金額-必要経費)</t>
    </r>
    <rPh sb="0" eb="2">
      <t>サシヒキ</t>
    </rPh>
    <rPh sb="2" eb="4">
      <t>キンガク</t>
    </rPh>
    <rPh sb="6" eb="8">
      <t>シュウニュウ</t>
    </rPh>
    <rPh sb="8" eb="10">
      <t>キンガク</t>
    </rPh>
    <rPh sb="11" eb="13">
      <t>ヒツヨウ</t>
    </rPh>
    <rPh sb="13" eb="15">
      <t>ケイヒ</t>
    </rPh>
    <phoneticPr fontId="1"/>
  </si>
  <si>
    <t>所得の種類</t>
    <rPh sb="0" eb="2">
      <t>ショトク</t>
    </rPh>
    <rPh sb="3" eb="5">
      <t>シュルイ</t>
    </rPh>
    <phoneticPr fontId="1"/>
  </si>
  <si>
    <t>事業</t>
    <rPh sb="0" eb="2">
      <t>ジギョウ</t>
    </rPh>
    <phoneticPr fontId="1"/>
  </si>
  <si>
    <t>譲渡</t>
    <rPh sb="0" eb="2">
      <t>ジョウト</t>
    </rPh>
    <phoneticPr fontId="1"/>
  </si>
  <si>
    <t>雑</t>
    <rPh sb="0" eb="1">
      <t>ザツ</t>
    </rPh>
    <phoneticPr fontId="1"/>
  </si>
  <si>
    <t>必要経費</t>
    <rPh sb="0" eb="2">
      <t>ヒツヨウ</t>
    </rPh>
    <rPh sb="2" eb="4">
      <t>ケイヒ</t>
    </rPh>
    <phoneticPr fontId="1"/>
  </si>
  <si>
    <t>４　上場株式等の配当所得に関する事項</t>
    <rPh sb="2" eb="4">
      <t>ジョウジョウ</t>
    </rPh>
    <rPh sb="4" eb="6">
      <t>カブシキ</t>
    </rPh>
    <rPh sb="6" eb="7">
      <t>トウ</t>
    </rPh>
    <rPh sb="8" eb="10">
      <t>ハイトウ</t>
    </rPh>
    <rPh sb="10" eb="12">
      <t>ショトク</t>
    </rPh>
    <rPh sb="13" eb="14">
      <t>カン</t>
    </rPh>
    <rPh sb="16" eb="18">
      <t>ジコウ</t>
    </rPh>
    <phoneticPr fontId="1"/>
  </si>
  <si>
    <t>所得の生ずる場所</t>
    <rPh sb="0" eb="2">
      <t>ショトク</t>
    </rPh>
    <rPh sb="3" eb="4">
      <t>ショウ</t>
    </rPh>
    <rPh sb="6" eb="8">
      <t>バショ</t>
    </rPh>
    <phoneticPr fontId="1"/>
  </si>
  <si>
    <t>支払確定年月</t>
    <rPh sb="0" eb="2">
      <t>シハライ</t>
    </rPh>
    <rPh sb="2" eb="4">
      <t>カクテイ</t>
    </rPh>
    <rPh sb="4" eb="6">
      <t>ネンゲツ</t>
    </rPh>
    <phoneticPr fontId="1"/>
  </si>
  <si>
    <t>収入金額</t>
    <rPh sb="0" eb="2">
      <t>シュウニュウ</t>
    </rPh>
    <rPh sb="2" eb="4">
      <t>キンガク</t>
    </rPh>
    <phoneticPr fontId="1"/>
  </si>
  <si>
    <t>６　特定支出控除の適用がある場合の給与所得に関する事項</t>
    <rPh sb="2" eb="4">
      <t>トクテイ</t>
    </rPh>
    <rPh sb="4" eb="6">
      <t>シシュツ</t>
    </rPh>
    <rPh sb="6" eb="8">
      <t>コウジョ</t>
    </rPh>
    <rPh sb="9" eb="11">
      <t>テキヨウ</t>
    </rPh>
    <rPh sb="14" eb="16">
      <t>バアイ</t>
    </rPh>
    <rPh sb="17" eb="19">
      <t>キュウヨ</t>
    </rPh>
    <rPh sb="19" eb="21">
      <t>ショトク</t>
    </rPh>
    <rPh sb="22" eb="23">
      <t>カン</t>
    </rPh>
    <rPh sb="25" eb="27">
      <t>ジコウ</t>
    </rPh>
    <phoneticPr fontId="1"/>
  </si>
  <si>
    <t>Ａ　給与収入金額</t>
    <rPh sb="2" eb="4">
      <t>キュウヨ</t>
    </rPh>
    <rPh sb="4" eb="6">
      <t>シュウニュウ</t>
    </rPh>
    <rPh sb="6" eb="8">
      <t>キンガク</t>
    </rPh>
    <phoneticPr fontId="1"/>
  </si>
  <si>
    <t>Ｂ　特定支出の金額の合計額</t>
    <rPh sb="2" eb="4">
      <t>トクテイ</t>
    </rPh>
    <rPh sb="4" eb="6">
      <t>シシュツ</t>
    </rPh>
    <rPh sb="7" eb="9">
      <t>キンガク</t>
    </rPh>
    <rPh sb="10" eb="12">
      <t>ゴウケイ</t>
    </rPh>
    <rPh sb="12" eb="13">
      <t>ガク</t>
    </rPh>
    <phoneticPr fontId="1"/>
  </si>
  <si>
    <t>７　山林所得・退職所得に関する事項</t>
    <rPh sb="2" eb="4">
      <t>サンリン</t>
    </rPh>
    <rPh sb="4" eb="6">
      <t>ショトク</t>
    </rPh>
    <rPh sb="7" eb="9">
      <t>タイショク</t>
    </rPh>
    <rPh sb="9" eb="11">
      <t>ショトク</t>
    </rPh>
    <rPh sb="12" eb="13">
      <t>カン</t>
    </rPh>
    <rPh sb="15" eb="17">
      <t>ジコウ</t>
    </rPh>
    <phoneticPr fontId="1"/>
  </si>
  <si>
    <t>山林</t>
    <rPh sb="0" eb="2">
      <t>サンリン</t>
    </rPh>
    <phoneticPr fontId="1"/>
  </si>
  <si>
    <t>Ａ　収入金額</t>
    <rPh sb="2" eb="4">
      <t>シュウニュウ</t>
    </rPh>
    <rPh sb="4" eb="6">
      <t>キンガク</t>
    </rPh>
    <phoneticPr fontId="1"/>
  </si>
  <si>
    <t>Ｂ　必要経費</t>
    <rPh sb="2" eb="4">
      <t>ヒツヨウ</t>
    </rPh>
    <rPh sb="4" eb="6">
      <t>ケイヒ</t>
    </rPh>
    <phoneticPr fontId="1"/>
  </si>
  <si>
    <t>Ｃ　専従者控除額</t>
    <rPh sb="2" eb="5">
      <t>センジュウシャ</t>
    </rPh>
    <rPh sb="5" eb="7">
      <t>コウジョ</t>
    </rPh>
    <rPh sb="7" eb="8">
      <t>ガク</t>
    </rPh>
    <phoneticPr fontId="1"/>
  </si>
  <si>
    <t>Ｄ　特別控除額</t>
    <rPh sb="2" eb="4">
      <t>トクベツ</t>
    </rPh>
    <rPh sb="4" eb="6">
      <t>コウジョ</t>
    </rPh>
    <rPh sb="6" eb="7">
      <t>ガク</t>
    </rPh>
    <phoneticPr fontId="1"/>
  </si>
  <si>
    <t>所得金額
（Ａ-Ｂ-Ｃ-Ｄ-Ｅ）</t>
    <rPh sb="0" eb="2">
      <t>ショトク</t>
    </rPh>
    <rPh sb="2" eb="4">
      <t>キンガク</t>
    </rPh>
    <phoneticPr fontId="1"/>
  </si>
  <si>
    <t>退職</t>
    <rPh sb="0" eb="2">
      <t>タイショク</t>
    </rPh>
    <phoneticPr fontId="1"/>
  </si>
  <si>
    <t>勤続年数</t>
    <rPh sb="0" eb="2">
      <t>キンゾク</t>
    </rPh>
    <rPh sb="2" eb="4">
      <t>ネンスウ</t>
    </rPh>
    <phoneticPr fontId="1"/>
  </si>
  <si>
    <t>障害</t>
    <rPh sb="0" eb="2">
      <t>ショウガイ</t>
    </rPh>
    <phoneticPr fontId="1"/>
  </si>
  <si>
    <t>Ｂ　退職所得控除額</t>
    <rPh sb="2" eb="4">
      <t>タイショク</t>
    </rPh>
    <rPh sb="4" eb="6">
      <t>ショトク</t>
    </rPh>
    <rPh sb="6" eb="8">
      <t>コウジョ</t>
    </rPh>
    <rPh sb="8" eb="9">
      <t>ガク</t>
    </rPh>
    <phoneticPr fontId="1"/>
  </si>
  <si>
    <t>Ｃ　差引（Ａ-Ｂ）</t>
    <rPh sb="2" eb="4">
      <t>サシヒキ</t>
    </rPh>
    <phoneticPr fontId="1"/>
  </si>
  <si>
    <t>所得金額（Ｃ×1/2）</t>
    <rPh sb="0" eb="2">
      <t>ショトク</t>
    </rPh>
    <rPh sb="2" eb="4">
      <t>キンガク</t>
    </rPh>
    <phoneticPr fontId="1"/>
  </si>
  <si>
    <t>年</t>
    <rPh sb="0" eb="1">
      <t>ネン</t>
    </rPh>
    <phoneticPr fontId="1"/>
  </si>
  <si>
    <t>所得金額（Ａ-Ｂ）
（ただし赤字の場合は0）</t>
    <rPh sb="0" eb="2">
      <t>ショトク</t>
    </rPh>
    <rPh sb="2" eb="4">
      <t>キンガク</t>
    </rPh>
    <rPh sb="14" eb="16">
      <t>アカジ</t>
    </rPh>
    <rPh sb="17" eb="19">
      <t>バアイ</t>
    </rPh>
    <phoneticPr fontId="1"/>
  </si>
  <si>
    <t>１　収　入　金　額</t>
    <rPh sb="2" eb="3">
      <t>オサム</t>
    </rPh>
    <rPh sb="4" eb="5">
      <t>ニュウ</t>
    </rPh>
    <rPh sb="6" eb="7">
      <t>カネ</t>
    </rPh>
    <rPh sb="8" eb="9">
      <t>ガク</t>
    </rPh>
    <phoneticPr fontId="1"/>
  </si>
  <si>
    <t>５　所　得　金　額</t>
    <rPh sb="2" eb="3">
      <t>ショ</t>
    </rPh>
    <rPh sb="4" eb="5">
      <t>エ</t>
    </rPh>
    <rPh sb="6" eb="7">
      <t>カネ</t>
    </rPh>
    <rPh sb="8" eb="9">
      <t>ガク</t>
    </rPh>
    <phoneticPr fontId="1"/>
  </si>
  <si>
    <t>㉕</t>
    <phoneticPr fontId="1"/>
  </si>
  <si>
    <t>㉖</t>
    <phoneticPr fontId="1"/>
  </si>
  <si>
    <t>㉗</t>
    <phoneticPr fontId="1"/>
  </si>
  <si>
    <t>㉘</t>
    <phoneticPr fontId="1"/>
  </si>
  <si>
    <t>必　要　経　費</t>
    <rPh sb="0" eb="1">
      <t>ヒツ</t>
    </rPh>
    <rPh sb="2" eb="3">
      <t>カナメ</t>
    </rPh>
    <rPh sb="4" eb="5">
      <t>ケイ</t>
    </rPh>
    <rPh sb="6" eb="7">
      <t>ヒ</t>
    </rPh>
    <phoneticPr fontId="1"/>
  </si>
  <si>
    <t>種　　　　目</t>
    <rPh sb="0" eb="1">
      <t>タネ</t>
    </rPh>
    <rPh sb="5" eb="6">
      <t>メ</t>
    </rPh>
    <phoneticPr fontId="1"/>
  </si>
  <si>
    <t>Ｅ　青色申告
　　特別控除額</t>
    <rPh sb="2" eb="4">
      <t>アオイロ</t>
    </rPh>
    <rPh sb="4" eb="6">
      <t>シンコク</t>
    </rPh>
    <rPh sb="9" eb="11">
      <t>トクベツ</t>
    </rPh>
    <rPh sb="11" eb="13">
      <t>コウジョ</t>
    </rPh>
    <rPh sb="13" eb="14">
      <t>ガク</t>
    </rPh>
    <phoneticPr fontId="1"/>
  </si>
  <si>
    <t>同上</t>
    <rPh sb="0" eb="2">
      <t>ドウジョウ</t>
    </rPh>
    <phoneticPr fontId="1"/>
  </si>
  <si>
    <t>夫</t>
    <rPh sb="0" eb="1">
      <t>オット</t>
    </rPh>
    <phoneticPr fontId="1"/>
  </si>
  <si>
    <t>妻</t>
    <rPh sb="0" eb="1">
      <t>ツマ</t>
    </rPh>
    <phoneticPr fontId="1"/>
  </si>
  <si>
    <t>総合
譲渡</t>
    <rPh sb="0" eb="2">
      <t>ソウゴウ</t>
    </rPh>
    <rPh sb="3" eb="5">
      <t>ジョウト</t>
    </rPh>
    <phoneticPr fontId="1"/>
  </si>
  <si>
    <t>給与から差引き（特別徴収）</t>
    <phoneticPr fontId="1"/>
  </si>
  <si>
    <t>「個人番号」欄には、個人番号（行政手続における特定の個人を識別するための番号の利用等に関する法律第２条第５項に規定する個人番号をいう。）を記載してください。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6" eb="28">
      <t>コジン</t>
    </rPh>
    <rPh sb="29" eb="31">
      <t>シキベツ</t>
    </rPh>
    <rPh sb="36" eb="38">
      <t>バンゴウ</t>
    </rPh>
    <rPh sb="39" eb="41">
      <t>リヨウ</t>
    </rPh>
    <rPh sb="41" eb="42">
      <t>トウ</t>
    </rPh>
    <rPh sb="43" eb="44">
      <t>カン</t>
    </rPh>
    <rPh sb="46" eb="48">
      <t>ホウリツ</t>
    </rPh>
    <rPh sb="48" eb="49">
      <t>ダイ</t>
    </rPh>
    <rPh sb="50" eb="51">
      <t>ジョウ</t>
    </rPh>
    <rPh sb="51" eb="52">
      <t>ダイ</t>
    </rPh>
    <rPh sb="53" eb="54">
      <t>コウ</t>
    </rPh>
    <rPh sb="55" eb="57">
      <t>キテイ</t>
    </rPh>
    <rPh sb="59" eb="61">
      <t>コジン</t>
    </rPh>
    <rPh sb="61" eb="63">
      <t>バンゴウ</t>
    </rPh>
    <rPh sb="69" eb="71">
      <t>キサイ</t>
    </rPh>
    <phoneticPr fontId="1"/>
  </si>
  <si>
    <t>フリガナ</t>
    <phoneticPr fontId="1"/>
  </si>
  <si>
    <t>氏名</t>
    <rPh sb="0" eb="2">
      <t>シメイ</t>
    </rPh>
    <phoneticPr fontId="1"/>
  </si>
  <si>
    <t>配偶者</t>
    <rPh sb="0" eb="3">
      <t>ハイグウシャ</t>
    </rPh>
    <phoneticPr fontId="1"/>
  </si>
  <si>
    <t>フリガナ</t>
    <phoneticPr fontId="1"/>
  </si>
  <si>
    <t>生年月日</t>
    <phoneticPr fontId="1"/>
  </si>
  <si>
    <t>配　偶　者　の
合計所得金額</t>
    <rPh sb="0" eb="1">
      <t>ハイ</t>
    </rPh>
    <rPh sb="2" eb="3">
      <t>グウ</t>
    </rPh>
    <rPh sb="4" eb="5">
      <t>シャ</t>
    </rPh>
    <rPh sb="8" eb="10">
      <t>ゴウケイ</t>
    </rPh>
    <rPh sb="10" eb="12">
      <t>ショトク</t>
    </rPh>
    <rPh sb="12" eb="14">
      <t>キンガク</t>
    </rPh>
    <phoneticPr fontId="1"/>
  </si>
  <si>
    <t>円</t>
    <rPh sb="0" eb="1">
      <t>エン</t>
    </rPh>
    <phoneticPr fontId="1"/>
  </si>
  <si>
    <t>同一生計配偶者(控除対象配偶者を除く。)</t>
    <rPh sb="0" eb="2">
      <t>ドウイツ</t>
    </rPh>
    <rPh sb="2" eb="4">
      <t>セイケイ</t>
    </rPh>
    <rPh sb="4" eb="7">
      <t>ハイグウシャ</t>
    </rPh>
    <rPh sb="8" eb="10">
      <t>コウジョ</t>
    </rPh>
    <rPh sb="10" eb="12">
      <t>タイショウ</t>
    </rPh>
    <rPh sb="12" eb="15">
      <t>ハイグウシャ</t>
    </rPh>
    <rPh sb="16" eb="17">
      <t>ノゾ</t>
    </rPh>
    <phoneticPr fontId="1"/>
  </si>
  <si>
    <t>フリガナ</t>
    <phoneticPr fontId="1"/>
  </si>
  <si>
    <t>同居・別居
の区分</t>
    <rPh sb="0" eb="2">
      <t>ドウキョ</t>
    </rPh>
    <rPh sb="3" eb="4">
      <t>ワカレル</t>
    </rPh>
    <rPh sb="4" eb="5">
      <t>オル</t>
    </rPh>
    <rPh sb="7" eb="9">
      <t>クブン</t>
    </rPh>
    <phoneticPr fontId="1"/>
  </si>
  <si>
    <t>別居の扶養親族等がいる場合には、裏面「１２」に氏名、個人番号及び住所を入れてください。</t>
    <rPh sb="0" eb="2">
      <t>ベッキョ</t>
    </rPh>
    <rPh sb="3" eb="5">
      <t>フヨウ</t>
    </rPh>
    <rPh sb="5" eb="7">
      <t>シンゾク</t>
    </rPh>
    <rPh sb="7" eb="8">
      <t>トウ</t>
    </rPh>
    <rPh sb="11" eb="13">
      <t>バアイ</t>
    </rPh>
    <rPh sb="16" eb="18">
      <t>ウラメン</t>
    </rPh>
    <rPh sb="23" eb="25">
      <t>シメイ</t>
    </rPh>
    <rPh sb="26" eb="28">
      <t>コジン</t>
    </rPh>
    <rPh sb="28" eb="30">
      <t>バンゴウ</t>
    </rPh>
    <rPh sb="30" eb="31">
      <t>オヨ</t>
    </rPh>
    <rPh sb="32" eb="34">
      <t>ジュウショ</t>
    </rPh>
    <rPh sb="35" eb="36">
      <t>イ</t>
    </rPh>
    <phoneticPr fontId="1"/>
  </si>
  <si>
    <t>事業所名</t>
    <rPh sb="0" eb="3">
      <t>ジギョウショ</t>
    </rPh>
    <rPh sb="3" eb="4">
      <t>メイ</t>
    </rPh>
    <phoneticPr fontId="1"/>
  </si>
  <si>
    <t>元号</t>
    <rPh sb="0" eb="2">
      <t>ゲンゴウ</t>
    </rPh>
    <phoneticPr fontId="1"/>
  </si>
  <si>
    <t>地方税法附則第4条の4の規定の適用を選択する場合には、「医療費控除」欄の「区分」の□に「1」と記入してください。</t>
    <phoneticPr fontId="1"/>
  </si>
  <si>
    <t>⑮</t>
    <phoneticPr fontId="1"/>
  </si>
  <si>
    <t>社会保険料控除</t>
    <rPh sb="0" eb="2">
      <t>シャカイ</t>
    </rPh>
    <rPh sb="2" eb="4">
      <t>ホケン</t>
    </rPh>
    <rPh sb="4" eb="5">
      <t>リョウ</t>
    </rPh>
    <rPh sb="5" eb="7">
      <t>コウジョ</t>
    </rPh>
    <phoneticPr fontId="1"/>
  </si>
  <si>
    <t>　特定配当等に係る所得金額、特定株式等譲渡所得金額を総所得金額に含め、配当割額又は株式等譲渡割額の控除を受けようとする場合は、下の各欄に配当割額及び株式等譲渡所得割額を書き入れてください。</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29">
      <t>ソウショトク</t>
    </rPh>
    <rPh sb="29" eb="31">
      <t>キンガク</t>
    </rPh>
    <rPh sb="32" eb="33">
      <t>フク</t>
    </rPh>
    <rPh sb="35" eb="37">
      <t>ハイトウ</t>
    </rPh>
    <rPh sb="37" eb="38">
      <t>ワリ</t>
    </rPh>
    <rPh sb="38" eb="39">
      <t>ガク</t>
    </rPh>
    <rPh sb="39" eb="40">
      <t>マタ</t>
    </rPh>
    <rPh sb="41" eb="43">
      <t>カブシキ</t>
    </rPh>
    <rPh sb="43" eb="44">
      <t>トウ</t>
    </rPh>
    <rPh sb="44" eb="46">
      <t>ジョウト</t>
    </rPh>
    <rPh sb="46" eb="47">
      <t>ワリ</t>
    </rPh>
    <rPh sb="47" eb="48">
      <t>ガク</t>
    </rPh>
    <rPh sb="49" eb="51">
      <t>コウジョ</t>
    </rPh>
    <rPh sb="52" eb="53">
      <t>ウ</t>
    </rPh>
    <rPh sb="59" eb="61">
      <t>バアイ</t>
    </rPh>
    <rPh sb="63" eb="64">
      <t>シタ</t>
    </rPh>
    <rPh sb="65" eb="67">
      <t>カクラン</t>
    </rPh>
    <rPh sb="68" eb="70">
      <t>ハイトウ</t>
    </rPh>
    <rPh sb="70" eb="71">
      <t>ワリ</t>
    </rPh>
    <rPh sb="71" eb="72">
      <t>ガク</t>
    </rPh>
    <rPh sb="72" eb="73">
      <t>オヨ</t>
    </rPh>
    <rPh sb="74" eb="76">
      <t>カブシキ</t>
    </rPh>
    <rPh sb="76" eb="77">
      <t>トウ</t>
    </rPh>
    <rPh sb="77" eb="79">
      <t>ジョウト</t>
    </rPh>
    <rPh sb="79" eb="81">
      <t>ショトク</t>
    </rPh>
    <rPh sb="81" eb="82">
      <t>ワリ</t>
    </rPh>
    <rPh sb="82" eb="83">
      <t>ガク</t>
    </rPh>
    <rPh sb="84" eb="85">
      <t>カ</t>
    </rPh>
    <rPh sb="86" eb="87">
      <t>イ</t>
    </rPh>
    <phoneticPr fontId="1"/>
  </si>
  <si>
    <t>都道府県、市区町村分
(特例控除対象）</t>
    <rPh sb="0" eb="4">
      <t>トドウフケン</t>
    </rPh>
    <rPh sb="5" eb="7">
      <t>シク</t>
    </rPh>
    <rPh sb="7" eb="9">
      <t>チョウソン</t>
    </rPh>
    <rPh sb="9" eb="10">
      <t>ブン</t>
    </rPh>
    <rPh sb="12" eb="14">
      <t>トクレイ</t>
    </rPh>
    <rPh sb="14" eb="16">
      <t>コウジョ</t>
    </rPh>
    <rPh sb="16" eb="18">
      <t>タイショウ</t>
    </rPh>
    <phoneticPr fontId="1"/>
  </si>
  <si>
    <t>住所地の共同募金会、日赤支部分・都道府県、市区町村分(特例控除対象以外)</t>
    <rPh sb="0" eb="2">
      <t>ジュウショ</t>
    </rPh>
    <rPh sb="2" eb="3">
      <t>チ</t>
    </rPh>
    <rPh sb="4" eb="6">
      <t>キョウドウ</t>
    </rPh>
    <rPh sb="6" eb="9">
      <t>ボキンカイ</t>
    </rPh>
    <rPh sb="10" eb="12">
      <t>ニッセキ</t>
    </rPh>
    <rPh sb="12" eb="14">
      <t>シブ</t>
    </rPh>
    <rPh sb="14" eb="15">
      <t>ブン</t>
    </rPh>
    <rPh sb="16" eb="20">
      <t>トドウフケン</t>
    </rPh>
    <rPh sb="21" eb="23">
      <t>シク</t>
    </rPh>
    <rPh sb="23" eb="25">
      <t>チョウソン</t>
    </rPh>
    <rPh sb="25" eb="26">
      <t>ブン</t>
    </rPh>
    <rPh sb="27" eb="29">
      <t>トクレイ</t>
    </rPh>
    <rPh sb="29" eb="31">
      <t>コウジョ</t>
    </rPh>
    <rPh sb="31" eb="33">
      <t>タイショウ</t>
    </rPh>
    <rPh sb="33" eb="35">
      <t>イガイ</t>
    </rPh>
    <phoneticPr fontId="1"/>
  </si>
  <si>
    <t>市・道条例該当</t>
    <rPh sb="0" eb="1">
      <t>シ</t>
    </rPh>
    <rPh sb="2" eb="3">
      <t>ドウ</t>
    </rPh>
    <rPh sb="3" eb="5">
      <t>ジョウレイ</t>
    </rPh>
    <rPh sb="5" eb="7">
      <t>ガイトウ</t>
    </rPh>
    <phoneticPr fontId="19"/>
  </si>
  <si>
    <t>道条例のみ</t>
    <rPh sb="0" eb="1">
      <t>ドウ</t>
    </rPh>
    <rPh sb="1" eb="3">
      <t>ジョウレイ</t>
    </rPh>
    <phoneticPr fontId="19"/>
  </si>
  <si>
    <t>市条例のみ</t>
    <rPh sb="0" eb="1">
      <t>シ</t>
    </rPh>
    <rPh sb="1" eb="3">
      <t>ジョウレイ</t>
    </rPh>
    <phoneticPr fontId="19"/>
  </si>
  <si>
    <t>赤十字・募金・地公体（特例控除対象外）</t>
    <rPh sb="0" eb="3">
      <t>セキジュウジ</t>
    </rPh>
    <rPh sb="4" eb="6">
      <t>ボキン</t>
    </rPh>
    <rPh sb="7" eb="8">
      <t>チ</t>
    </rPh>
    <rPh sb="8" eb="9">
      <t>コウ</t>
    </rPh>
    <rPh sb="9" eb="10">
      <t>タイ</t>
    </rPh>
    <rPh sb="11" eb="13">
      <t>トクレイ</t>
    </rPh>
    <rPh sb="13" eb="15">
      <t>コウジョ</t>
    </rPh>
    <rPh sb="15" eb="17">
      <t>タイショウ</t>
    </rPh>
    <rPh sb="17" eb="18">
      <t>ガイ</t>
    </rPh>
    <phoneticPr fontId="1"/>
  </si>
  <si>
    <t>自分で納付（普通徴収）</t>
    <phoneticPr fontId="1"/>
  </si>
  <si>
    <t>業務</t>
    <rPh sb="0" eb="2">
      <t>ギョウム</t>
    </rPh>
    <phoneticPr fontId="1"/>
  </si>
  <si>
    <t>⑲</t>
    <phoneticPr fontId="1"/>
  </si>
  <si>
    <t>キ</t>
  </si>
  <si>
    <t>ク</t>
  </si>
  <si>
    <t>ケ</t>
  </si>
  <si>
    <t>コ</t>
  </si>
  <si>
    <t>サ</t>
  </si>
  <si>
    <t>シ</t>
    <phoneticPr fontId="1"/>
  </si>
  <si>
    <t>⑩</t>
    <phoneticPr fontId="1"/>
  </si>
  <si>
    <t>⑪</t>
    <phoneticPr fontId="1"/>
  </si>
  <si>
    <t>⑫</t>
    <phoneticPr fontId="1"/>
  </si>
  <si>
    <t>⑬</t>
    <phoneticPr fontId="1"/>
  </si>
  <si>
    <t>⑯</t>
    <phoneticPr fontId="1"/>
  </si>
  <si>
    <t>⑰
⑱</t>
    <phoneticPr fontId="1"/>
  </si>
  <si>
    <t>⑲
⑳</t>
    <phoneticPr fontId="1"/>
  </si>
  <si>
    <t>㉑</t>
    <phoneticPr fontId="1"/>
  </si>
  <si>
    <t>㉒</t>
    <phoneticPr fontId="1"/>
  </si>
  <si>
    <t>㉓</t>
    <phoneticPr fontId="1"/>
  </si>
  <si>
    <t>㉔</t>
    <phoneticPr fontId="1"/>
  </si>
  <si>
    <t>㉕</t>
    <phoneticPr fontId="1"/>
  </si>
  <si>
    <t>㉖</t>
    <phoneticPr fontId="1"/>
  </si>
  <si>
    <t>㉗</t>
    <phoneticPr fontId="1"/>
  </si>
  <si>
    <t>㉘</t>
    <phoneticPr fontId="1"/>
  </si>
  <si>
    <r>
      <rPr>
        <sz val="9"/>
        <color theme="1"/>
        <rFont val="ＭＳ Ｐ明朝"/>
        <family val="1"/>
        <charset val="128"/>
      </rPr>
      <t>⑯　</t>
    </r>
    <r>
      <rPr>
        <sz val="6"/>
        <color theme="1"/>
        <rFont val="ＭＳ Ｐ明朝"/>
        <family val="1"/>
        <charset val="128"/>
      </rPr>
      <t>地震保険料控除</t>
    </r>
    <rPh sb="2" eb="4">
      <t>ジシン</t>
    </rPh>
    <rPh sb="4" eb="7">
      <t>ホケンリョウ</t>
    </rPh>
    <rPh sb="7" eb="9">
      <t>コウジョ</t>
    </rPh>
    <phoneticPr fontId="1"/>
  </si>
  <si>
    <r>
      <rPr>
        <sz val="9"/>
        <color theme="1"/>
        <rFont val="ＭＳ Ｐ明朝"/>
        <family val="1"/>
        <charset val="128"/>
      </rPr>
      <t>㉑～㉒</t>
    </r>
    <r>
      <rPr>
        <sz val="6"/>
        <color theme="1"/>
        <rFont val="ＭＳ Ｐ明朝"/>
        <family val="1"/>
        <charset val="128"/>
      </rPr>
      <t xml:space="preserve">
配偶者控除・
配偶者特別控
除・同一生計
配偶者</t>
    </r>
    <rPh sb="4" eb="7">
      <t>ハイグウシャ</t>
    </rPh>
    <rPh sb="7" eb="9">
      <t>コウジョ</t>
    </rPh>
    <rPh sb="11" eb="14">
      <t>ハイグウシャ</t>
    </rPh>
    <rPh sb="14" eb="16">
      <t>トクベツ</t>
    </rPh>
    <rPh sb="16" eb="17">
      <t>コウ</t>
    </rPh>
    <rPh sb="18" eb="19">
      <t>ヨケル</t>
    </rPh>
    <rPh sb="20" eb="22">
      <t>ドウイツ</t>
    </rPh>
    <rPh sb="22" eb="24">
      <t>セイケイ</t>
    </rPh>
    <rPh sb="25" eb="28">
      <t>ハイグウシャ</t>
    </rPh>
    <phoneticPr fontId="1"/>
  </si>
  <si>
    <r>
      <rPr>
        <sz val="9"/>
        <color theme="1"/>
        <rFont val="Meiryo UI"/>
        <family val="3"/>
        <charset val="128"/>
      </rPr>
      <t>㉓　</t>
    </r>
    <r>
      <rPr>
        <sz val="8"/>
        <color theme="1"/>
        <rFont val="ＭＳ Ｐ明朝"/>
        <family val="1"/>
        <charset val="128"/>
      </rPr>
      <t>扶養控除</t>
    </r>
    <rPh sb="2" eb="4">
      <t>フヨウ</t>
    </rPh>
    <rPh sb="4" eb="6">
      <t>コウジョ</t>
    </rPh>
    <phoneticPr fontId="1"/>
  </si>
  <si>
    <r>
      <rPr>
        <sz val="9"/>
        <color theme="1"/>
        <rFont val="ＭＳ Ｐ明朝"/>
        <family val="1"/>
        <charset val="128"/>
      </rPr>
      <t>㉖　</t>
    </r>
    <r>
      <rPr>
        <sz val="6"/>
        <color theme="1"/>
        <rFont val="ＭＳ Ｐ明朝"/>
        <family val="1"/>
        <charset val="128"/>
      </rPr>
      <t>　
雑損控除</t>
    </r>
    <rPh sb="4" eb="6">
      <t>ザッソン</t>
    </rPh>
    <rPh sb="6" eb="8">
      <t>コウジョ</t>
    </rPh>
    <phoneticPr fontId="1"/>
  </si>
  <si>
    <r>
      <rPr>
        <sz val="9"/>
        <color theme="1"/>
        <rFont val="ＭＳ Ｐ明朝"/>
        <family val="1"/>
        <charset val="128"/>
      </rPr>
      <t>㉗</t>
    </r>
    <r>
      <rPr>
        <sz val="6"/>
        <color theme="1"/>
        <rFont val="ＭＳ Ｐ明朝"/>
        <family val="1"/>
        <charset val="128"/>
      </rPr>
      <t xml:space="preserve">
医療費控除</t>
    </r>
    <rPh sb="2" eb="5">
      <t>イリョウヒ</t>
    </rPh>
    <rPh sb="5" eb="7">
      <t>コウジョ</t>
    </rPh>
    <phoneticPr fontId="1"/>
  </si>
  <si>
    <r>
      <rPr>
        <sz val="9"/>
        <color theme="1"/>
        <rFont val="ＭＳ Ｐ明朝"/>
        <family val="1"/>
        <charset val="128"/>
      </rPr>
      <t>⑳</t>
    </r>
    <r>
      <rPr>
        <sz val="6"/>
        <color theme="1"/>
        <rFont val="ＭＳ Ｐ明朝"/>
        <family val="1"/>
        <charset val="128"/>
      </rPr>
      <t xml:space="preserve">
障害者控除</t>
    </r>
    <rPh sb="2" eb="5">
      <t>ショウガイシャ</t>
    </rPh>
    <rPh sb="5" eb="7">
      <t>コウジョ</t>
    </rPh>
    <phoneticPr fontId="1"/>
  </si>
  <si>
    <r>
      <rPr>
        <sz val="9"/>
        <color theme="1"/>
        <rFont val="ＭＳ Ｐ明朝"/>
        <family val="1"/>
        <charset val="128"/>
      </rPr>
      <t>⑮</t>
    </r>
    <r>
      <rPr>
        <sz val="6"/>
        <color theme="1"/>
        <rFont val="ＭＳ Ｐ明朝"/>
        <family val="1"/>
        <charset val="128"/>
      </rPr>
      <t xml:space="preserve">
生命保険料
控除</t>
    </r>
    <rPh sb="2" eb="4">
      <t>セイメイ</t>
    </rPh>
    <rPh sb="4" eb="6">
      <t>ホケン</t>
    </rPh>
    <rPh sb="6" eb="7">
      <t>リョウ</t>
    </rPh>
    <rPh sb="8" eb="10">
      <t>コウジョ</t>
    </rPh>
    <phoneticPr fontId="1"/>
  </si>
  <si>
    <r>
      <rPr>
        <sz val="9"/>
        <color theme="1"/>
        <rFont val="ＭＳ Ｐ明朝"/>
        <family val="1"/>
        <charset val="128"/>
      </rPr>
      <t>⑬</t>
    </r>
    <r>
      <rPr>
        <sz val="6"/>
        <color theme="1"/>
        <rFont val="ＭＳ Ｐ明朝"/>
        <family val="1"/>
        <charset val="128"/>
      </rPr>
      <t xml:space="preserve">
社会保険料
控除</t>
    </r>
    <rPh sb="2" eb="4">
      <t>シャカイ</t>
    </rPh>
    <rPh sb="4" eb="6">
      <t>ホケン</t>
    </rPh>
    <rPh sb="6" eb="7">
      <t>リョウ</t>
    </rPh>
    <rPh sb="8" eb="10">
      <t>コウジョ</t>
    </rPh>
    <phoneticPr fontId="1"/>
  </si>
  <si>
    <t>合計
（⑦+⑧+⑨）</t>
    <rPh sb="0" eb="2">
      <t>ゴウケイ</t>
    </rPh>
    <phoneticPr fontId="1"/>
  </si>
  <si>
    <t>合計
(㉕+㉖+㉗)</t>
    <rPh sb="0" eb="2">
      <t>ゴウケイ</t>
    </rPh>
    <phoneticPr fontId="1"/>
  </si>
  <si>
    <t>特障有無　→</t>
    <rPh sb="0" eb="1">
      <t>トク</t>
    </rPh>
    <rPh sb="1" eb="2">
      <t>ショウ</t>
    </rPh>
    <rPh sb="2" eb="4">
      <t>ウム</t>
    </rPh>
    <phoneticPr fontId="1"/>
  </si>
  <si>
    <t>控除額</t>
    <rPh sb="0" eb="2">
      <t>コウジョ</t>
    </rPh>
    <rPh sb="2" eb="3">
      <t>ガク</t>
    </rPh>
    <phoneticPr fontId="19"/>
  </si>
  <si>
    <t>ひとり親（未婚）</t>
    <rPh sb="3" eb="4">
      <t>オヤ</t>
    </rPh>
    <rPh sb="5" eb="7">
      <t>ミコン</t>
    </rPh>
    <phoneticPr fontId="19"/>
  </si>
  <si>
    <t>R3以前判定</t>
    <rPh sb="2" eb="4">
      <t>イゼン</t>
    </rPh>
    <rPh sb="4" eb="6">
      <t>ハンテイ</t>
    </rPh>
    <phoneticPr fontId="19"/>
  </si>
  <si>
    <t>R3以降判定</t>
    <rPh sb="2" eb="4">
      <t>イコウ</t>
    </rPh>
    <rPh sb="4" eb="6">
      <t>ハンテイ</t>
    </rPh>
    <phoneticPr fontId="19"/>
  </si>
  <si>
    <t>離別・死別・未婚</t>
    <rPh sb="0" eb="2">
      <t>リベツ</t>
    </rPh>
    <rPh sb="3" eb="5">
      <t>シベツ</t>
    </rPh>
    <rPh sb="6" eb="8">
      <t>ミコン</t>
    </rPh>
    <phoneticPr fontId="19"/>
  </si>
  <si>
    <t>⑰ ⑱</t>
    <phoneticPr fontId="1"/>
  </si>
  <si>
    <r>
      <rPr>
        <sz val="9"/>
        <color theme="1"/>
        <rFont val="ＭＳ Ｐ明朝"/>
        <family val="1"/>
        <charset val="128"/>
      </rPr>
      <t>⑰～⑲</t>
    </r>
    <r>
      <rPr>
        <sz val="6"/>
        <color theme="1"/>
        <rFont val="ＭＳ Ｐ明朝"/>
        <family val="1"/>
        <charset val="128"/>
      </rPr>
      <t xml:space="preserve">
寡婦、ひとり親
勤労学生控除</t>
    </r>
    <rPh sb="4" eb="6">
      <t>カフ</t>
    </rPh>
    <rPh sb="10" eb="11">
      <t>オヤ</t>
    </rPh>
    <rPh sb="12" eb="14">
      <t>キンロウ</t>
    </rPh>
    <rPh sb="14" eb="16">
      <t>ガクセイ</t>
    </rPh>
    <rPh sb="16" eb="18">
      <t>コウジョ</t>
    </rPh>
    <phoneticPr fontId="1"/>
  </si>
  <si>
    <t>R3</t>
    <phoneticPr fontId="19"/>
  </si>
  <si>
    <t>ひとり親</t>
    <rPh sb="3" eb="4">
      <t>オヤ</t>
    </rPh>
    <phoneticPr fontId="19"/>
  </si>
  <si>
    <t>ココを入力しないと所得額算出できません↓（R3以降のみ）</t>
    <rPh sb="3" eb="5">
      <t>ニュウリョク</t>
    </rPh>
    <rPh sb="9" eb="11">
      <t>ショトク</t>
    </rPh>
    <rPh sb="11" eb="12">
      <t>ガク</t>
    </rPh>
    <rPh sb="12" eb="14">
      <t>サンシュツ</t>
    </rPh>
    <rPh sb="23" eb="25">
      <t>イコウ</t>
    </rPh>
    <phoneticPr fontId="1"/>
  </si>
  <si>
    <t>〇</t>
  </si>
  <si>
    <t>【給与】</t>
    <rPh sb="1" eb="3">
      <t>キュウヨ</t>
    </rPh>
    <phoneticPr fontId="19"/>
  </si>
  <si>
    <t>小計</t>
    <rPh sb="0" eb="2">
      <t>ショウケイ</t>
    </rPh>
    <phoneticPr fontId="19"/>
  </si>
  <si>
    <t>【寡婦】</t>
    <rPh sb="1" eb="3">
      <t>カフ</t>
    </rPh>
    <phoneticPr fontId="19"/>
  </si>
  <si>
    <t>給与下限</t>
    <rPh sb="0" eb="2">
      <t>キュウヨ</t>
    </rPh>
    <rPh sb="2" eb="4">
      <t>カゲン</t>
    </rPh>
    <phoneticPr fontId="1"/>
  </si>
  <si>
    <t>給与上限</t>
    <rPh sb="0" eb="2">
      <t>キュウヨ</t>
    </rPh>
    <rPh sb="2" eb="4">
      <t>ジョウゲン</t>
    </rPh>
    <phoneticPr fontId="1"/>
  </si>
  <si>
    <t>÷</t>
    <phoneticPr fontId="1"/>
  </si>
  <si>
    <t>×</t>
    <phoneticPr fontId="1"/>
  </si>
  <si>
    <t>％</t>
    <phoneticPr fontId="1"/>
  </si>
  <si>
    <t>-</t>
    <phoneticPr fontId="1"/>
  </si>
  <si>
    <t>年度</t>
    <rPh sb="0" eb="2">
      <t>ネンド</t>
    </rPh>
    <phoneticPr fontId="1"/>
  </si>
  <si>
    <t>÷4000×4000する？</t>
    <phoneticPr fontId="1"/>
  </si>
  <si>
    <t>×％</t>
    <phoneticPr fontId="1"/>
  </si>
  <si>
    <t>-</t>
    <phoneticPr fontId="1"/>
  </si>
  <si>
    <t>控除・扶養情報</t>
    <rPh sb="0" eb="2">
      <t>コウジョ</t>
    </rPh>
    <rPh sb="3" eb="5">
      <t>フヨウ</t>
    </rPh>
    <rPh sb="5" eb="7">
      <t>ジョウホウ</t>
    </rPh>
    <phoneticPr fontId="19"/>
  </si>
  <si>
    <t>付番</t>
    <rPh sb="0" eb="2">
      <t>フバン</t>
    </rPh>
    <phoneticPr fontId="1"/>
  </si>
  <si>
    <t>未満</t>
    <rPh sb="0" eb="2">
      <t>ミマン</t>
    </rPh>
    <phoneticPr fontId="1"/>
  </si>
  <si>
    <t>以上</t>
    <rPh sb="0" eb="2">
      <t>イジョウ</t>
    </rPh>
    <phoneticPr fontId="1"/>
  </si>
  <si>
    <t>×</t>
  </si>
  <si>
    <t>収入額</t>
    <rPh sb="0" eb="2">
      <t>シュウニュウ</t>
    </rPh>
    <rPh sb="2" eb="3">
      <t>ガク</t>
    </rPh>
    <phoneticPr fontId="1"/>
  </si>
  <si>
    <t>①　　　÷</t>
    <phoneticPr fontId="1"/>
  </si>
  <si>
    <t>③　　　×</t>
    <phoneticPr fontId="1"/>
  </si>
  <si>
    <t>⑤　　　％</t>
    <phoneticPr fontId="1"/>
  </si>
  <si>
    <t>⑦　　　-</t>
    <phoneticPr fontId="1"/>
  </si>
  <si>
    <t>60</t>
  </si>
  <si>
    <t>70</t>
  </si>
  <si>
    <t>80</t>
  </si>
  <si>
    <t>90</t>
  </si>
  <si>
    <t>収入情報</t>
    <rPh sb="0" eb="2">
      <t>シュウニュウ</t>
    </rPh>
    <rPh sb="2" eb="4">
      <t>ジョウホウ</t>
    </rPh>
    <phoneticPr fontId="19"/>
  </si>
  <si>
    <t>年金</t>
    <rPh sb="0" eb="2">
      <t>ネンキン</t>
    </rPh>
    <phoneticPr fontId="1"/>
  </si>
  <si>
    <t>年齢</t>
    <rPh sb="0" eb="2">
      <t>ネンレイ</t>
    </rPh>
    <phoneticPr fontId="1"/>
  </si>
  <si>
    <t>歳</t>
    <rPh sb="0" eb="1">
      <t>サイ</t>
    </rPh>
    <phoneticPr fontId="1"/>
  </si>
  <si>
    <t>年金判定　➡</t>
    <rPh sb="0" eb="2">
      <t>ネンキン</t>
    </rPh>
    <rPh sb="2" eb="4">
      <t>ハンテイ</t>
    </rPh>
    <phoneticPr fontId="1"/>
  </si>
  <si>
    <t>収入下限</t>
    <rPh sb="0" eb="2">
      <t>シュウニュウ</t>
    </rPh>
    <rPh sb="2" eb="4">
      <t>カゲン</t>
    </rPh>
    <phoneticPr fontId="1"/>
  </si>
  <si>
    <t>収入上限</t>
    <rPh sb="0" eb="2">
      <t>シュウニュウ</t>
    </rPh>
    <rPh sb="2" eb="4">
      <t>ジョウゲン</t>
    </rPh>
    <phoneticPr fontId="1"/>
  </si>
  <si>
    <t>65歳未満</t>
    <phoneticPr fontId="19"/>
  </si>
  <si>
    <t>★</t>
    <phoneticPr fontId="1"/>
  </si>
  <si>
    <t>65歳以上</t>
    <phoneticPr fontId="19"/>
  </si>
  <si>
    <t>☆</t>
    <phoneticPr fontId="1"/>
  </si>
  <si>
    <t>以上</t>
    <rPh sb="0" eb="2">
      <t>イジョウ</t>
    </rPh>
    <phoneticPr fontId="19"/>
  </si>
  <si>
    <t>×％</t>
    <phoneticPr fontId="1"/>
  </si>
  <si>
    <t>年金所得金額</t>
    <rPh sb="0" eb="2">
      <t>ネンキン</t>
    </rPh>
    <rPh sb="2" eb="4">
      <t>ショトク</t>
    </rPh>
    <rPh sb="4" eb="6">
      <t>キンガク</t>
    </rPh>
    <phoneticPr fontId="1"/>
  </si>
  <si>
    <t>他の所得</t>
    <rPh sb="0" eb="1">
      <t>タ</t>
    </rPh>
    <rPh sb="2" eb="4">
      <t>ショトク</t>
    </rPh>
    <phoneticPr fontId="1"/>
  </si>
  <si>
    <t>他の所得絡む？</t>
    <phoneticPr fontId="1"/>
  </si>
  <si>
    <t>セル番号</t>
    <rPh sb="2" eb="4">
      <t>バンゴウ</t>
    </rPh>
    <phoneticPr fontId="1"/>
  </si>
  <si>
    <t>R20</t>
    <phoneticPr fontId="1"/>
  </si>
  <si>
    <t>年度</t>
    <rPh sb="0" eb="2">
      <t>ネンド</t>
    </rPh>
    <phoneticPr fontId="1"/>
  </si>
  <si>
    <t>他の所得</t>
    <rPh sb="0" eb="1">
      <t>タ</t>
    </rPh>
    <rPh sb="2" eb="4">
      <t>ショトク</t>
    </rPh>
    <phoneticPr fontId="1"/>
  </si>
  <si>
    <t>年金収入</t>
    <rPh sb="0" eb="2">
      <t>ネンキン</t>
    </rPh>
    <rPh sb="2" eb="4">
      <t>シュウニュウ</t>
    </rPh>
    <phoneticPr fontId="1"/>
  </si>
  <si>
    <t>①</t>
    <phoneticPr fontId="1"/>
  </si>
  <si>
    <t>②</t>
    <phoneticPr fontId="1"/>
  </si>
  <si>
    <t>①　 ×</t>
    <phoneticPr fontId="1"/>
  </si>
  <si>
    <t>①　 ×</t>
    <phoneticPr fontId="1"/>
  </si>
  <si>
    <t>65歳未満</t>
    <phoneticPr fontId="19"/>
  </si>
  <si>
    <t>65歳以上</t>
    <phoneticPr fontId="19"/>
  </si>
  <si>
    <t>×</t>
    <phoneticPr fontId="1"/>
  </si>
  <si>
    <t>〇</t>
    <phoneticPr fontId="1"/>
  </si>
  <si>
    <t>〇</t>
    <phoneticPr fontId="1"/>
  </si>
  <si>
    <t>選択年度</t>
    <rPh sb="0" eb="2">
      <t>センタク</t>
    </rPh>
    <rPh sb="2" eb="4">
      <t>ネンド</t>
    </rPh>
    <phoneticPr fontId="1"/>
  </si>
  <si>
    <t>年金所得</t>
    <rPh sb="0" eb="2">
      <t>ネンキン</t>
    </rPh>
    <rPh sb="2" eb="4">
      <t>ショトク</t>
    </rPh>
    <phoneticPr fontId="1"/>
  </si>
  <si>
    <t>以上</t>
    <rPh sb="0" eb="2">
      <t>イジョウ</t>
    </rPh>
    <phoneticPr fontId="1"/>
  </si>
  <si>
    <t>未満</t>
    <rPh sb="0" eb="2">
      <t>ミマン</t>
    </rPh>
    <phoneticPr fontId="1"/>
  </si>
  <si>
    <t>合計所得</t>
    <rPh sb="0" eb="2">
      <t>ゴウケイ</t>
    </rPh>
    <rPh sb="2" eb="3">
      <t>ショ</t>
    </rPh>
    <phoneticPr fontId="19"/>
  </si>
  <si>
    <t>基礎控除</t>
    <rPh sb="0" eb="2">
      <t>キソ</t>
    </rPh>
    <rPh sb="2" eb="4">
      <t>コウジョ</t>
    </rPh>
    <phoneticPr fontId="1"/>
  </si>
  <si>
    <t>控除額</t>
    <rPh sb="0" eb="2">
      <t>コウジョ</t>
    </rPh>
    <rPh sb="2" eb="3">
      <t>ガク</t>
    </rPh>
    <phoneticPr fontId="1"/>
  </si>
  <si>
    <t>該当年度</t>
    <rPh sb="0" eb="2">
      <t>ガイトウ</t>
    </rPh>
    <rPh sb="2" eb="4">
      <t>ネンド</t>
    </rPh>
    <phoneticPr fontId="1"/>
  </si>
  <si>
    <t>所得・控除等</t>
    <rPh sb="0" eb="2">
      <t>ショトク</t>
    </rPh>
    <rPh sb="3" eb="5">
      <t>コウジョ</t>
    </rPh>
    <rPh sb="5" eb="6">
      <t>トウ</t>
    </rPh>
    <phoneticPr fontId="1"/>
  </si>
  <si>
    <t>所得計</t>
    <rPh sb="0" eb="2">
      <t>ショトク</t>
    </rPh>
    <rPh sb="2" eb="3">
      <t>ケイ</t>
    </rPh>
    <phoneticPr fontId="1"/>
  </si>
  <si>
    <t>給与所得控除</t>
    <rPh sb="0" eb="2">
      <t>キュウヨ</t>
    </rPh>
    <rPh sb="2" eb="4">
      <t>ショトク</t>
    </rPh>
    <rPh sb="4" eb="6">
      <t>コウジョ</t>
    </rPh>
    <phoneticPr fontId="1"/>
  </si>
  <si>
    <t>給与該当年度</t>
    <rPh sb="0" eb="2">
      <t>キュウヨ</t>
    </rPh>
    <rPh sb="2" eb="4">
      <t>ガイトウ</t>
    </rPh>
    <rPh sb="4" eb="6">
      <t>ネンド</t>
    </rPh>
    <phoneticPr fontId="1"/>
  </si>
  <si>
    <t>年金該当年度</t>
    <rPh sb="0" eb="2">
      <t>ネンキン</t>
    </rPh>
    <rPh sb="2" eb="4">
      <t>ガイトウ</t>
    </rPh>
    <rPh sb="4" eb="6">
      <t>ネンド</t>
    </rPh>
    <phoneticPr fontId="1"/>
  </si>
  <si>
    <t>年度は各項目ごとに設定してください</t>
    <rPh sb="0" eb="2">
      <t>ネンド</t>
    </rPh>
    <rPh sb="3" eb="6">
      <t>カクコウモク</t>
    </rPh>
    <rPh sb="9" eb="11">
      <t>セッテイ</t>
    </rPh>
    <phoneticPr fontId="1"/>
  </si>
  <si>
    <t>年金含まない</t>
    <rPh sb="0" eb="2">
      <t>ネンキン</t>
    </rPh>
    <rPh sb="2" eb="3">
      <t>フク</t>
    </rPh>
    <phoneticPr fontId="1"/>
  </si>
  <si>
    <t>R3以前➡</t>
    <rPh sb="2" eb="4">
      <t>イゼン</t>
    </rPh>
    <phoneticPr fontId="19"/>
  </si>
  <si>
    <t>控除額表示用関数</t>
    <rPh sb="0" eb="2">
      <t>コウジョ</t>
    </rPh>
    <rPh sb="2" eb="3">
      <t>ガク</t>
    </rPh>
    <rPh sb="3" eb="5">
      <t>ヒョウジ</t>
    </rPh>
    <rPh sb="5" eb="6">
      <t>ヨウ</t>
    </rPh>
    <rPh sb="6" eb="8">
      <t>カンスウ</t>
    </rPh>
    <phoneticPr fontId="1"/>
  </si>
  <si>
    <t>控除額</t>
    <rPh sb="0" eb="2">
      <t>コウジョ</t>
    </rPh>
    <rPh sb="2" eb="3">
      <t>ガク</t>
    </rPh>
    <phoneticPr fontId="1"/>
  </si>
  <si>
    <t>①</t>
    <phoneticPr fontId="19"/>
  </si>
  <si>
    <t>②</t>
    <phoneticPr fontId="19"/>
  </si>
  <si>
    <t>【雑所得】</t>
    <rPh sb="1" eb="4">
      <t>ザツショトク</t>
    </rPh>
    <phoneticPr fontId="19"/>
  </si>
  <si>
    <t>【一時所得】</t>
    <rPh sb="1" eb="3">
      <t>イチジ</t>
    </rPh>
    <rPh sb="3" eb="5">
      <t>ショトク</t>
    </rPh>
    <phoneticPr fontId="19"/>
  </si>
  <si>
    <t>【給与所得】</t>
    <rPh sb="1" eb="3">
      <t>キュウヨ</t>
    </rPh>
    <rPh sb="3" eb="5">
      <t>ショトク</t>
    </rPh>
    <phoneticPr fontId="19"/>
  </si>
  <si>
    <t>【社会保険料控除】</t>
    <rPh sb="1" eb="3">
      <t>シャカイ</t>
    </rPh>
    <phoneticPr fontId="19"/>
  </si>
  <si>
    <t>【生命保険料控除】</t>
    <phoneticPr fontId="19"/>
  </si>
  <si>
    <t>【地震保険料控除】</t>
    <rPh sb="1" eb="3">
      <t>ジシン</t>
    </rPh>
    <phoneticPr fontId="19"/>
  </si>
  <si>
    <t>【医療費控除】</t>
    <rPh sb="1" eb="4">
      <t>イリョウヒ</t>
    </rPh>
    <rPh sb="4" eb="6">
      <t>コウジョ</t>
    </rPh>
    <phoneticPr fontId="19"/>
  </si>
  <si>
    <t>【寄附金税額控除】</t>
    <rPh sb="1" eb="4">
      <t>キフキン</t>
    </rPh>
    <rPh sb="4" eb="6">
      <t>ゼイガク</t>
    </rPh>
    <rPh sb="6" eb="8">
      <t>コウジョ</t>
    </rPh>
    <phoneticPr fontId="19"/>
  </si>
  <si>
    <t>生命保険・個人年金・地震保険 控除</t>
    <rPh sb="0" eb="2">
      <t>セイメイ</t>
    </rPh>
    <rPh sb="2" eb="4">
      <t>ホケン</t>
    </rPh>
    <rPh sb="5" eb="7">
      <t>コジン</t>
    </rPh>
    <rPh sb="7" eb="9">
      <t>ネンキン</t>
    </rPh>
    <rPh sb="10" eb="12">
      <t>ジシン</t>
    </rPh>
    <rPh sb="12" eb="14">
      <t>ホケン</t>
    </rPh>
    <rPh sb="15" eb="17">
      <t>コウジョ</t>
    </rPh>
    <phoneticPr fontId="1"/>
  </si>
  <si>
    <t>給与所得額</t>
    <rPh sb="0" eb="4">
      <t>キュウヨショトク</t>
    </rPh>
    <rPh sb="4" eb="5">
      <t>ガク</t>
    </rPh>
    <phoneticPr fontId="1"/>
  </si>
  <si>
    <t>①給与収入</t>
    <phoneticPr fontId="1"/>
  </si>
  <si>
    <t>本人特障 ｏｒ 23歳未満の扶養親族がいる or 特障の同配・扶養親族がいる</t>
    <phoneticPr fontId="1"/>
  </si>
  <si>
    <t>超であり、</t>
    <rPh sb="0" eb="1">
      <t>コ</t>
    </rPh>
    <phoneticPr fontId="1"/>
  </si>
  <si>
    <t>②給与所得及び公的年金に係る雑所得の双方を有する</t>
    <phoneticPr fontId="1"/>
  </si>
  <si>
    <t>給与所得(限度10万)＋公的年金に係る雑所得(限度10万)－10万の額を給与所得から控除</t>
    <phoneticPr fontId="1"/>
  </si>
  <si>
    <t>★</t>
    <phoneticPr fontId="1"/>
  </si>
  <si>
    <t>☆</t>
    <phoneticPr fontId="1"/>
  </si>
  <si>
    <t>生命保険料控除計</t>
    <rPh sb="0" eb="2">
      <t>セイメイ</t>
    </rPh>
    <rPh sb="2" eb="5">
      <t>ホケンリョウ</t>
    </rPh>
    <rPh sb="5" eb="7">
      <t>コウジョ</t>
    </rPh>
    <rPh sb="7" eb="8">
      <t>ケイ</t>
    </rPh>
    <phoneticPr fontId="19"/>
  </si>
  <si>
    <t>)×10%を給与所得から控除する。</t>
    <phoneticPr fontId="1"/>
  </si>
  <si>
    <t>➡　(給与収入-</t>
    <phoneticPr fontId="1"/>
  </si>
  <si>
    <t>× ％</t>
    <phoneticPr fontId="1"/>
  </si>
  <si>
    <t>地震・旧長期保険料控除計</t>
    <rPh sb="0" eb="2">
      <t>ジシン</t>
    </rPh>
    <rPh sb="3" eb="4">
      <t>キュウ</t>
    </rPh>
    <rPh sb="4" eb="6">
      <t>チョウキ</t>
    </rPh>
    <rPh sb="6" eb="9">
      <t>ホケンリョウ</t>
    </rPh>
    <rPh sb="8" eb="9">
      <t>リョウ</t>
    </rPh>
    <rPh sb="9" eb="11">
      <t>コウジョ</t>
    </rPh>
    <rPh sb="11" eb="12">
      <t>ケイ</t>
    </rPh>
    <phoneticPr fontId="19"/>
  </si>
  <si>
    <t>②　   -</t>
    <phoneticPr fontId="1"/>
  </si>
  <si>
    <t>②　   -</t>
    <phoneticPr fontId="1"/>
  </si>
  <si>
    <t>寡婦・ひとり親控除</t>
    <rPh sb="6" eb="7">
      <t>オヤ</t>
    </rPh>
    <phoneticPr fontId="1"/>
  </si>
  <si>
    <t>控除額</t>
    <rPh sb="0" eb="2">
      <t>コウジョ</t>
    </rPh>
    <rPh sb="2" eb="3">
      <t>ガク</t>
    </rPh>
    <phoneticPr fontId="1"/>
  </si>
  <si>
    <t>控配・配特ボーダーライン設定</t>
    <rPh sb="0" eb="2">
      <t>コウハイ</t>
    </rPh>
    <rPh sb="3" eb="5">
      <t>ハイトク</t>
    </rPh>
    <rPh sb="12" eb="14">
      <t>セッテイ</t>
    </rPh>
    <phoneticPr fontId="19"/>
  </si>
  <si>
    <t>該当年度</t>
    <rPh sb="0" eb="2">
      <t>ガイトウ</t>
    </rPh>
    <rPh sb="2" eb="4">
      <t>ネンド</t>
    </rPh>
    <phoneticPr fontId="19"/>
  </si>
  <si>
    <t>控配控除・配特控除</t>
    <rPh sb="0" eb="2">
      <t>コウハイ</t>
    </rPh>
    <rPh sb="2" eb="4">
      <t>コウジョ</t>
    </rPh>
    <rPh sb="5" eb="7">
      <t>ハイトク</t>
    </rPh>
    <rPh sb="7" eb="9">
      <t>コウジョ</t>
    </rPh>
    <phoneticPr fontId="19"/>
  </si>
  <si>
    <t>★ 収入×①</t>
    <rPh sb="2" eb="4">
      <t>シュウニュウ</t>
    </rPh>
    <phoneticPr fontId="1"/>
  </si>
  <si>
    <t>★-②</t>
    <phoneticPr fontId="1"/>
  </si>
  <si>
    <t>全項目、薄いオレンジのセル値を元に計算します。年度と各項目の数値を間違わないように注意してください</t>
    <rPh sb="0" eb="3">
      <t>ゼンコウモク</t>
    </rPh>
    <rPh sb="4" eb="5">
      <t>ウス</t>
    </rPh>
    <rPh sb="13" eb="14">
      <t>チ</t>
    </rPh>
    <rPh sb="15" eb="16">
      <t>モト</t>
    </rPh>
    <rPh sb="17" eb="19">
      <t>ケイサン</t>
    </rPh>
    <rPh sb="23" eb="25">
      <t>ネンド</t>
    </rPh>
    <rPh sb="26" eb="29">
      <t>カクコウモク</t>
    </rPh>
    <rPh sb="30" eb="32">
      <t>スウチ</t>
    </rPh>
    <rPh sb="33" eb="35">
      <t>マチガ</t>
    </rPh>
    <rPh sb="41" eb="43">
      <t>チュウイ</t>
    </rPh>
    <phoneticPr fontId="1"/>
  </si>
  <si>
    <t>【本人情報入力】</t>
    <rPh sb="1" eb="3">
      <t>ホンニン</t>
    </rPh>
    <rPh sb="3" eb="5">
      <t>ジョウホウ</t>
    </rPh>
    <rPh sb="5" eb="7">
      <t>ニュウリョク</t>
    </rPh>
    <phoneticPr fontId="19"/>
  </si>
  <si>
    <t>勤労学生控除</t>
    <rPh sb="0" eb="2">
      <t>キンロウ</t>
    </rPh>
    <rPh sb="2" eb="4">
      <t>ガクセイ</t>
    </rPh>
    <rPh sb="4" eb="6">
      <t>コウジョ</t>
    </rPh>
    <phoneticPr fontId="19"/>
  </si>
  <si>
    <t>障害控除（本人）</t>
    <rPh sb="0" eb="2">
      <t>ショウガイ</t>
    </rPh>
    <rPh sb="2" eb="4">
      <t>コウジョ</t>
    </rPh>
    <rPh sb="5" eb="7">
      <t>ホンニン</t>
    </rPh>
    <phoneticPr fontId="19"/>
  </si>
  <si>
    <t>本人控除</t>
    <rPh sb="0" eb="2">
      <t>ホンニン</t>
    </rPh>
    <rPh sb="2" eb="4">
      <t>コウジョ</t>
    </rPh>
    <phoneticPr fontId="19"/>
  </si>
  <si>
    <t>扶養者控除</t>
    <rPh sb="0" eb="2">
      <t>フヨウ</t>
    </rPh>
    <rPh sb="2" eb="3">
      <t>シャ</t>
    </rPh>
    <rPh sb="3" eb="5">
      <t>コウジョ</t>
    </rPh>
    <phoneticPr fontId="19"/>
  </si>
  <si>
    <t>給与特徴</t>
    <rPh sb="0" eb="2">
      <t>キュウヨ</t>
    </rPh>
    <rPh sb="2" eb="4">
      <t>トクチョウ</t>
    </rPh>
    <phoneticPr fontId="19"/>
  </si>
  <si>
    <t>平成</t>
    <rPh sb="0" eb="2">
      <t>ヘイセイ</t>
    </rPh>
    <phoneticPr fontId="1"/>
  </si>
  <si>
    <t>令和</t>
    <rPh sb="0" eb="2">
      <t>レイワ</t>
    </rPh>
    <phoneticPr fontId="1"/>
  </si>
  <si>
    <t>控除額変更年齢</t>
    <phoneticPr fontId="1"/>
  </si>
  <si>
    <t>受給可能年齢</t>
    <phoneticPr fontId="1"/>
  </si>
  <si>
    <t>年金受給者
年齢要件</t>
    <rPh sb="0" eb="2">
      <t>ネンキン</t>
    </rPh>
    <rPh sb="2" eb="5">
      <t>ジュキュウシャ</t>
    </rPh>
    <rPh sb="6" eb="8">
      <t>ネンレイ</t>
    </rPh>
    <rPh sb="8" eb="10">
      <t>ヨウケン</t>
    </rPh>
    <phoneticPr fontId="1"/>
  </si>
  <si>
    <t>R5</t>
    <phoneticPr fontId="1"/>
  </si>
  <si>
    <t>自分で納付</t>
    <rPh sb="0" eb="2">
      <t>ジブン</t>
    </rPh>
    <rPh sb="3" eb="5">
      <t>ノウフ</t>
    </rPh>
    <phoneticPr fontId="19"/>
  </si>
  <si>
    <t>受給開始
年齢</t>
    <rPh sb="0" eb="2">
      <t>ジュキュウ</t>
    </rPh>
    <rPh sb="2" eb="4">
      <t>カイシ</t>
    </rPh>
    <rPh sb="5" eb="7">
      <t>ネンレイ</t>
    </rPh>
    <phoneticPr fontId="1"/>
  </si>
  <si>
    <t>控除額変更
年齢</t>
    <rPh sb="0" eb="2">
      <t>コウジョ</t>
    </rPh>
    <rPh sb="2" eb="3">
      <t>ガク</t>
    </rPh>
    <rPh sb="3" eb="5">
      <t>ヘンコウ</t>
    </rPh>
    <rPh sb="6" eb="8">
      <t>ネンレイ</t>
    </rPh>
    <phoneticPr fontId="1"/>
  </si>
  <si>
    <t>円超で配特</t>
  </si>
  <si>
    <t>円超で配特</t>
    <rPh sb="0" eb="1">
      <t>エン</t>
    </rPh>
    <rPh sb="1" eb="2">
      <t>チョウ</t>
    </rPh>
    <rPh sb="3" eb="5">
      <t>ハイトク</t>
    </rPh>
    <phoneticPr fontId="19"/>
  </si>
  <si>
    <t>円超で配特</t>
    <phoneticPr fontId="19"/>
  </si>
  <si>
    <t>円超で配特</t>
    <phoneticPr fontId="19"/>
  </si>
  <si>
    <t>円超で配特</t>
    <phoneticPr fontId="19"/>
  </si>
  <si>
    <t>円超で配特</t>
    <phoneticPr fontId="19"/>
  </si>
  <si>
    <t>円となる</t>
    <rPh sb="0" eb="1">
      <t>エン</t>
    </rPh>
    <phoneticPr fontId="1"/>
  </si>
  <si>
    <t>注）10000000万超の場合は上限</t>
    <phoneticPr fontId="1"/>
  </si>
  <si>
    <t>他所得・年齢↓</t>
    <rPh sb="0" eb="1">
      <t>ホカ</t>
    </rPh>
    <rPh sb="1" eb="3">
      <t>ショトク</t>
    </rPh>
    <rPh sb="4" eb="6">
      <t>ネンレイ</t>
    </rPh>
    <phoneticPr fontId="1"/>
  </si>
  <si>
    <t>隠）給与所得調整控除</t>
    <rPh sb="0" eb="1">
      <t>カク</t>
    </rPh>
    <rPh sb="2" eb="4">
      <t>キュウヨ</t>
    </rPh>
    <rPh sb="4" eb="6">
      <t>ショトク</t>
    </rPh>
    <rPh sb="6" eb="8">
      <t>チョウセイ</t>
    </rPh>
    <rPh sb="8" eb="10">
      <t>コウジョ</t>
    </rPh>
    <phoneticPr fontId="19"/>
  </si>
  <si>
    <t>23歳未満扶養者→</t>
    <rPh sb="2" eb="5">
      <t>サイミマン</t>
    </rPh>
    <rPh sb="5" eb="7">
      <t>フヨウ</t>
    </rPh>
    <rPh sb="7" eb="8">
      <t>シャ</t>
    </rPh>
    <phoneticPr fontId="19"/>
  </si>
  <si>
    <t>寡婦・寡夫・ひとり親</t>
    <rPh sb="0" eb="2">
      <t>カフ</t>
    </rPh>
    <rPh sb="3" eb="5">
      <t>カフ</t>
    </rPh>
    <rPh sb="9" eb="10">
      <t>オヤ</t>
    </rPh>
    <phoneticPr fontId="1"/>
  </si>
  <si>
    <t>同老加算分</t>
    <rPh sb="0" eb="1">
      <t>ドウ</t>
    </rPh>
    <rPh sb="1" eb="2">
      <t>ロウ</t>
    </rPh>
    <rPh sb="2" eb="4">
      <t>カサン</t>
    </rPh>
    <rPh sb="4" eb="5">
      <t>ブン</t>
    </rPh>
    <phoneticPr fontId="19"/>
  </si>
  <si>
    <t>扶養控除額</t>
    <rPh sb="0" eb="2">
      <t>フヨウ</t>
    </rPh>
    <rPh sb="2" eb="4">
      <t>コウジョ</t>
    </rPh>
    <rPh sb="4" eb="5">
      <t>ガク</t>
    </rPh>
    <phoneticPr fontId="19"/>
  </si>
  <si>
    <t>老人</t>
    <rPh sb="0" eb="2">
      <t>ロウジン</t>
    </rPh>
    <phoneticPr fontId="1"/>
  </si>
  <si>
    <t>特定</t>
    <rPh sb="0" eb="2">
      <t>トクテイ</t>
    </rPh>
    <phoneticPr fontId="1"/>
  </si>
  <si>
    <t>他</t>
    <rPh sb="0" eb="1">
      <t>タ</t>
    </rPh>
    <phoneticPr fontId="1"/>
  </si>
  <si>
    <t>年少</t>
    <rPh sb="0" eb="2">
      <t>ネンショウ</t>
    </rPh>
    <phoneticPr fontId="1"/>
  </si>
  <si>
    <t>老人加算分</t>
    <rPh sb="0" eb="2">
      <t>ロウジン</t>
    </rPh>
    <rPh sb="2" eb="4">
      <t>カサン</t>
    </rPh>
    <rPh sb="4" eb="5">
      <t>ブン</t>
    </rPh>
    <phoneticPr fontId="1"/>
  </si>
  <si>
    <t>配特</t>
    <rPh sb="0" eb="2">
      <t>ハイトク</t>
    </rPh>
    <phoneticPr fontId="19"/>
  </si>
  <si>
    <t>控配・配特</t>
    <rPh sb="0" eb="2">
      <t>コウハイ</t>
    </rPh>
    <rPh sb="3" eb="5">
      <t>ハイトク</t>
    </rPh>
    <phoneticPr fontId="19"/>
  </si>
  <si>
    <t>内訳）</t>
    <rPh sb="0" eb="2">
      <t>ウチワケ</t>
    </rPh>
    <phoneticPr fontId="19"/>
  </si>
  <si>
    <t>障害者控除</t>
    <rPh sb="0" eb="2">
      <t>ショウガイ</t>
    </rPh>
    <rPh sb="2" eb="3">
      <t>シャ</t>
    </rPh>
    <rPh sb="3" eb="5">
      <t>コウジョ</t>
    </rPh>
    <phoneticPr fontId="19"/>
  </si>
  <si>
    <t>併徴・控除額計</t>
    <rPh sb="0" eb="2">
      <t>ヘイチョウ</t>
    </rPh>
    <rPh sb="3" eb="5">
      <t>コウジョ</t>
    </rPh>
    <rPh sb="5" eb="6">
      <t>ガク</t>
    </rPh>
    <rPh sb="6" eb="7">
      <t>ケイ</t>
    </rPh>
    <phoneticPr fontId="19"/>
  </si>
  <si>
    <t>⑥実質負担額(⑤-⑥)</t>
    <rPh sb="1" eb="3">
      <t>ジッシツ</t>
    </rPh>
    <rPh sb="3" eb="5">
      <t>フタン</t>
    </rPh>
    <rPh sb="5" eb="6">
      <t>ガク</t>
    </rPh>
    <phoneticPr fontId="19"/>
  </si>
  <si>
    <t>【医療費控除の特例】</t>
    <rPh sb="1" eb="4">
      <t>イリョウヒ</t>
    </rPh>
    <rPh sb="4" eb="6">
      <t>コウジョ</t>
    </rPh>
    <rPh sb="7" eb="9">
      <t>トクレイ</t>
    </rPh>
    <phoneticPr fontId="19"/>
  </si>
  <si>
    <t>収入計</t>
    <rPh sb="0" eb="2">
      <t>シュウニュウ</t>
    </rPh>
    <rPh sb="2" eb="3">
      <t>ケイ</t>
    </rPh>
    <phoneticPr fontId="19"/>
  </si>
  <si>
    <t>所得計</t>
    <rPh sb="0" eb="2">
      <t>ショトク</t>
    </rPh>
    <rPh sb="2" eb="3">
      <t>ケイ</t>
    </rPh>
    <phoneticPr fontId="19"/>
  </si>
  <si>
    <t>黄色セルは必ず入力してください</t>
    <rPh sb="0" eb="2">
      <t>キイロ</t>
    </rPh>
    <rPh sb="5" eb="6">
      <t>カナラ</t>
    </rPh>
    <rPh sb="7" eb="9">
      <t>ニュウリョク</t>
    </rPh>
    <phoneticPr fontId="19"/>
  </si>
  <si>
    <t>R3以前</t>
    <rPh sb="2" eb="4">
      <t>イゼン</t>
    </rPh>
    <phoneticPr fontId="1"/>
  </si>
  <si>
    <t>R3以降</t>
    <rPh sb="2" eb="4">
      <t>イコウ</t>
    </rPh>
    <phoneticPr fontId="1"/>
  </si>
  <si>
    <t>付番最大値は17までです。12以降は自分で入力してください。</t>
    <rPh sb="0" eb="2">
      <t>フバン</t>
    </rPh>
    <rPh sb="2" eb="5">
      <t>サイダイチ</t>
    </rPh>
    <rPh sb="15" eb="17">
      <t>イコウ</t>
    </rPh>
    <rPh sb="18" eb="20">
      <t>ジブン</t>
    </rPh>
    <rPh sb="21" eb="23">
      <t>ニュウリョク</t>
    </rPh>
    <phoneticPr fontId="1"/>
  </si>
  <si>
    <t>別紙内訳がある場合は、右表に記載。その場合源泉入力欄は②までとする</t>
    <phoneticPr fontId="19"/>
  </si>
  <si>
    <r>
      <t>～医療費控除の特例とは～
健康の保持増進及び疾病の予防への取組として一定の取組を行っている方が、平成29年1月1日以後に自己又は自己と生計を一にする
配偶者その他の親族のために特定一般用医薬品等購入費を支払った場合には、一定の金額の所得控除（医療費控除の特例）を受けることができます。</t>
    </r>
    <r>
      <rPr>
        <b/>
        <sz val="11"/>
        <rFont val="Meiryo UI"/>
        <family val="3"/>
        <charset val="128"/>
      </rPr>
      <t xml:space="preserve">
通常の医療費控除との選択適用となります。選択した後、この選択を変更することはできません。</t>
    </r>
    <phoneticPr fontId="19"/>
  </si>
  <si>
    <r>
      <t xml:space="preserve">②　 </t>
    </r>
    <r>
      <rPr>
        <sz val="11"/>
        <color theme="1"/>
        <rFont val="Meiryo UI"/>
        <family val="3"/>
        <charset val="128"/>
      </rPr>
      <t>収入÷①</t>
    </r>
    <rPh sb="3" eb="4">
      <t>シュウ</t>
    </rPh>
    <rPh sb="4" eb="5">
      <t>ニュウ</t>
    </rPh>
    <phoneticPr fontId="1"/>
  </si>
  <si>
    <r>
      <t>④　　</t>
    </r>
    <r>
      <rPr>
        <sz val="11"/>
        <color theme="1"/>
        <rFont val="Meiryo UI"/>
        <family val="3"/>
        <charset val="128"/>
      </rPr>
      <t>②×③</t>
    </r>
    <phoneticPr fontId="1"/>
  </si>
  <si>
    <r>
      <t xml:space="preserve">⑥　　 </t>
    </r>
    <r>
      <rPr>
        <sz val="11"/>
        <color theme="1"/>
        <rFont val="Meiryo UI"/>
        <family val="3"/>
        <charset val="128"/>
      </rPr>
      <t>④-⑤</t>
    </r>
    <phoneticPr fontId="1"/>
  </si>
  <si>
    <r>
      <t xml:space="preserve">所得 </t>
    </r>
    <r>
      <rPr>
        <sz val="11"/>
        <color theme="1"/>
        <rFont val="Meiryo UI"/>
        <family val="3"/>
        <charset val="128"/>
      </rPr>
      <t>⑥-⑦</t>
    </r>
    <rPh sb="0" eb="2">
      <t>ショトク</t>
    </rPh>
    <phoneticPr fontId="1"/>
  </si>
  <si>
    <t>公的年金等</t>
    <rPh sb="0" eb="2">
      <t>コウテキ</t>
    </rPh>
    <rPh sb="2" eb="4">
      <t>ネンキン</t>
    </rPh>
    <rPh sb="4" eb="5">
      <t>トウ</t>
    </rPh>
    <phoneticPr fontId="1"/>
  </si>
  <si>
    <t>⑬から㉔までの小計</t>
    <rPh sb="7" eb="9">
      <t>ショウケイ</t>
    </rPh>
    <phoneticPr fontId="1"/>
  </si>
  <si>
    <t>右上のｲの金額を表面のｺに、ﾛの金額を表面のｻに、ﾊの金額を表面のｼに記入してください。
右のﾆの金額を表面の⑪の所得金額欄へ記入してください。</t>
    <rPh sb="0" eb="2">
      <t>ミギウエ</t>
    </rPh>
    <rPh sb="5" eb="7">
      <t>キンガク</t>
    </rPh>
    <rPh sb="8" eb="10">
      <t>ヒョウメン</t>
    </rPh>
    <rPh sb="16" eb="18">
      <t>キンガク</t>
    </rPh>
    <rPh sb="19" eb="21">
      <t>ヒョウメン</t>
    </rPh>
    <rPh sb="27" eb="29">
      <t>キンガク</t>
    </rPh>
    <rPh sb="30" eb="32">
      <t>ヒョウメン</t>
    </rPh>
    <rPh sb="35" eb="37">
      <t>キニュウ</t>
    </rPh>
    <rPh sb="45" eb="46">
      <t>ミギ</t>
    </rPh>
    <rPh sb="49" eb="51">
      <t>キンガク</t>
    </rPh>
    <rPh sb="52" eb="54">
      <t>ヒョウメン</t>
    </rPh>
    <rPh sb="57" eb="59">
      <t>ショトク</t>
    </rPh>
    <rPh sb="59" eb="61">
      <t>キンガク</t>
    </rPh>
    <rPh sb="61" eb="62">
      <t>ラン</t>
    </rPh>
    <rPh sb="63" eb="65">
      <t>キニュウ</t>
    </rPh>
    <phoneticPr fontId="1"/>
  </si>
  <si>
    <t>ス</t>
  </si>
  <si>
    <t>セ</t>
  </si>
  <si>
    <t>ソ</t>
  </si>
  <si>
    <t>タ</t>
  </si>
  <si>
    <t>チ</t>
  </si>
  <si>
    <t>ツ</t>
  </si>
  <si>
    <t>テ</t>
  </si>
  <si>
    <t>ト</t>
  </si>
  <si>
    <t>ナ</t>
    <phoneticPr fontId="1"/>
  </si>
  <si>
    <t>㉙</t>
  </si>
  <si>
    <t>㉚</t>
  </si>
  <si>
    <t>㉛</t>
  </si>
  <si>
    <t>㉜</t>
  </si>
  <si>
    <t>㉝</t>
  </si>
  <si>
    <t>㉞</t>
    <phoneticPr fontId="1"/>
  </si>
  <si>
    <t>㉟</t>
    <phoneticPr fontId="1"/>
  </si>
  <si>
    <t>㊱</t>
    <phoneticPr fontId="1"/>
  </si>
  <si>
    <t>㊲</t>
    <phoneticPr fontId="1"/>
  </si>
  <si>
    <t>右上のｲの金額を表面のｺに、ﾛの金額を表面のｻに、ﾊの金額を表面のｼに記入してください。
右のﾆの金額を表面の⑪の所得金額欄へ記入してください。</t>
    <phoneticPr fontId="1"/>
  </si>
  <si>
    <t>寡婦・ひとり親控除</t>
    <rPh sb="0" eb="2">
      <t>カフ</t>
    </rPh>
    <rPh sb="6" eb="7">
      <t>オヤ</t>
    </rPh>
    <rPh sb="7" eb="9">
      <t>コウジョ</t>
    </rPh>
    <phoneticPr fontId="1"/>
  </si>
  <si>
    <t>寡婦・ひとり親控除</t>
    <phoneticPr fontId="1"/>
  </si>
  <si>
    <t>公的年金以外雑所得計</t>
    <rPh sb="0" eb="2">
      <t>コウテキ</t>
    </rPh>
    <rPh sb="2" eb="4">
      <t>ネンキン</t>
    </rPh>
    <rPh sb="4" eb="6">
      <t>イガイ</t>
    </rPh>
    <rPh sb="6" eb="9">
      <t>ザツショトク</t>
    </rPh>
    <rPh sb="9" eb="10">
      <t>ケイ</t>
    </rPh>
    <phoneticPr fontId="19"/>
  </si>
  <si>
    <t>宛名番号</t>
    <rPh sb="0" eb="2">
      <t>アテナ</t>
    </rPh>
    <rPh sb="2" eb="4">
      <t>バンゴウ</t>
    </rPh>
    <phoneticPr fontId="19"/>
  </si>
  <si>
    <t>扶養控除(配偶者除)</t>
    <rPh sb="0" eb="2">
      <t>フヨウ</t>
    </rPh>
    <rPh sb="2" eb="4">
      <t>コウジョ</t>
    </rPh>
    <rPh sb="5" eb="8">
      <t>ハイグウシャ</t>
    </rPh>
    <rPh sb="8" eb="9">
      <t>ノゾ</t>
    </rPh>
    <phoneticPr fontId="19"/>
  </si>
  <si>
    <t>住民税分</t>
    <rPh sb="0" eb="3">
      <t>ジュウミンゼイ</t>
    </rPh>
    <rPh sb="3" eb="4">
      <t>ブン</t>
    </rPh>
    <phoneticPr fontId="1"/>
  </si>
  <si>
    <t>その他小計</t>
    <rPh sb="2" eb="3">
      <t>タ</t>
    </rPh>
    <rPh sb="3" eb="5">
      <t>ショウケイ</t>
    </rPh>
    <phoneticPr fontId="19"/>
  </si>
  <si>
    <t>業務小計</t>
    <rPh sb="0" eb="2">
      <t>ギョウム</t>
    </rPh>
    <rPh sb="2" eb="4">
      <t>ショウケイ</t>
    </rPh>
    <phoneticPr fontId="19"/>
  </si>
  <si>
    <t>公的年金等
収入金額</t>
    <rPh sb="0" eb="2">
      <t>コウテキ</t>
    </rPh>
    <rPh sb="2" eb="4">
      <t>ネンキン</t>
    </rPh>
    <rPh sb="4" eb="5">
      <t>トウ</t>
    </rPh>
    <phoneticPr fontId="19"/>
  </si>
  <si>
    <t>『本人情報入力』も忘れずに
入力してください。</t>
    <rPh sb="5" eb="7">
      <t>ニュウリョク</t>
    </rPh>
    <phoneticPr fontId="19"/>
  </si>
  <si>
    <t>　</t>
    <phoneticPr fontId="19"/>
  </si>
  <si>
    <t>『本人情報入力』
　入力忘れ注意</t>
    <rPh sb="1" eb="3">
      <t>ホンニン</t>
    </rPh>
    <rPh sb="3" eb="5">
      <t>ジョウホウ</t>
    </rPh>
    <rPh sb="5" eb="7">
      <t>ニュウリョク</t>
    </rPh>
    <rPh sb="11" eb="13">
      <t>ニュウリョク</t>
    </rPh>
    <rPh sb="13" eb="14">
      <t>ワス</t>
    </rPh>
    <rPh sb="15" eb="17">
      <t>チュウイ</t>
    </rPh>
    <phoneticPr fontId="19"/>
  </si>
  <si>
    <t>地方公共団体
（特例控除対象）</t>
    <rPh sb="0" eb="1">
      <t>チ</t>
    </rPh>
    <rPh sb="1" eb="2">
      <t>ホウ</t>
    </rPh>
    <rPh sb="2" eb="3">
      <t>コウ</t>
    </rPh>
    <rPh sb="3" eb="4">
      <t>キョウ</t>
    </rPh>
    <rPh sb="4" eb="5">
      <t>ダン</t>
    </rPh>
    <rPh sb="5" eb="6">
      <t>タイ</t>
    </rPh>
    <rPh sb="8" eb="10">
      <t>トクレイ</t>
    </rPh>
    <rPh sb="10" eb="12">
      <t>コウジョ</t>
    </rPh>
    <rPh sb="12" eb="14">
      <t>タイショウ</t>
    </rPh>
    <phoneticPr fontId="19"/>
  </si>
  <si>
    <t>👉</t>
    <phoneticPr fontId="19"/>
  </si>
  <si>
    <t>業務【名称】</t>
    <rPh sb="0" eb="2">
      <t>ギョウム</t>
    </rPh>
    <rPh sb="3" eb="5">
      <t>メイショウ</t>
    </rPh>
    <phoneticPr fontId="19"/>
  </si>
  <si>
    <t>給与所得調整控除あり？なし？</t>
    <rPh sb="0" eb="2">
      <t>キュウヨ</t>
    </rPh>
    <rPh sb="2" eb="4">
      <t>ショトク</t>
    </rPh>
    <rPh sb="4" eb="6">
      <t>チョウセイ</t>
    </rPh>
    <rPh sb="6" eb="8">
      <t>コウジョ</t>
    </rPh>
    <phoneticPr fontId="1"/>
  </si>
  <si>
    <t>処理年度数値</t>
    <rPh sb="0" eb="2">
      <t>ショリ</t>
    </rPh>
    <rPh sb="2" eb="4">
      <t>ネンド</t>
    </rPh>
    <rPh sb="4" eb="6">
      <t>スウチ</t>
    </rPh>
    <phoneticPr fontId="19"/>
  </si>
  <si>
    <t>　支出した寄附金に応じて、各欄にそれぞれ寄附した金額を記入してください。ただし、認定特定非営利活動法人及び特例認定特定非営利活動法人以外の特定非営利活動法人に対する寄付金については、上欄に記入せず、別途「寄附金税額控除申請書（二）」を提出してください。</t>
    <rPh sb="1" eb="3">
      <t>シシュツ</t>
    </rPh>
    <rPh sb="5" eb="8">
      <t>キフキン</t>
    </rPh>
    <rPh sb="9" eb="10">
      <t>オウ</t>
    </rPh>
    <rPh sb="13" eb="15">
      <t>カクラン</t>
    </rPh>
    <rPh sb="20" eb="22">
      <t>キフ</t>
    </rPh>
    <rPh sb="24" eb="26">
      <t>キンガク</t>
    </rPh>
    <rPh sb="27" eb="29">
      <t>キニュウ</t>
    </rPh>
    <rPh sb="40" eb="42">
      <t>ニンテイ</t>
    </rPh>
    <rPh sb="42" eb="44">
      <t>トクテイ</t>
    </rPh>
    <rPh sb="44" eb="47">
      <t>ヒエイリ</t>
    </rPh>
    <rPh sb="47" eb="49">
      <t>カツドウ</t>
    </rPh>
    <rPh sb="49" eb="51">
      <t>ホウジン</t>
    </rPh>
    <rPh sb="51" eb="52">
      <t>オヨ</t>
    </rPh>
    <rPh sb="53" eb="55">
      <t>トクレイ</t>
    </rPh>
    <rPh sb="55" eb="57">
      <t>ニンテイ</t>
    </rPh>
    <rPh sb="57" eb="59">
      <t>トクテイ</t>
    </rPh>
    <rPh sb="59" eb="62">
      <t>ヒエイリ</t>
    </rPh>
    <rPh sb="62" eb="64">
      <t>カツドウ</t>
    </rPh>
    <rPh sb="64" eb="66">
      <t>ホウジン</t>
    </rPh>
    <rPh sb="66" eb="68">
      <t>イガイ</t>
    </rPh>
    <rPh sb="69" eb="78">
      <t>トクテイヒエイリカツドウホウジン</t>
    </rPh>
    <rPh sb="79" eb="80">
      <t>タイ</t>
    </rPh>
    <rPh sb="82" eb="85">
      <t>キフキン</t>
    </rPh>
    <rPh sb="91" eb="93">
      <t>ジョウラン</t>
    </rPh>
    <rPh sb="94" eb="96">
      <t>キニュウ</t>
    </rPh>
    <rPh sb="99" eb="101">
      <t>ベット</t>
    </rPh>
    <rPh sb="102" eb="105">
      <t>キフキン</t>
    </rPh>
    <rPh sb="105" eb="107">
      <t>ゼイガク</t>
    </rPh>
    <rPh sb="107" eb="109">
      <t>コウジョ</t>
    </rPh>
    <rPh sb="109" eb="112">
      <t>シンセイショ</t>
    </rPh>
    <rPh sb="113" eb="114">
      <t>ニ</t>
    </rPh>
    <rPh sb="117" eb="119">
      <t>テイシュツ</t>
    </rPh>
    <phoneticPr fontId="19"/>
  </si>
  <si>
    <t>１６　所得金額調整控除に関する事項</t>
    <rPh sb="3" eb="5">
      <t>ショトク</t>
    </rPh>
    <rPh sb="5" eb="7">
      <t>キンガク</t>
    </rPh>
    <rPh sb="7" eb="9">
      <t>チョウセイ</t>
    </rPh>
    <rPh sb="9" eb="11">
      <t>コウジョ</t>
    </rPh>
    <rPh sb="12" eb="13">
      <t>カン</t>
    </rPh>
    <rPh sb="15" eb="17">
      <t>ジコウ</t>
    </rPh>
    <phoneticPr fontId="19"/>
  </si>
  <si>
    <t>生年
月日</t>
    <rPh sb="0" eb="2">
      <t>セイネン</t>
    </rPh>
    <rPh sb="3" eb="5">
      <t>ガッピ</t>
    </rPh>
    <phoneticPr fontId="19"/>
  </si>
  <si>
    <t>特別障害者に
該当する場合</t>
    <rPh sb="0" eb="2">
      <t>トクベツ</t>
    </rPh>
    <rPh sb="2" eb="5">
      <t>ショウガイシャ</t>
    </rPh>
    <rPh sb="7" eb="9">
      <t>ガイトウ</t>
    </rPh>
    <rPh sb="11" eb="13">
      <t>バアイ</t>
    </rPh>
    <phoneticPr fontId="19"/>
  </si>
  <si>
    <t>別居の場合
の住所</t>
    <rPh sb="0" eb="2">
      <t>ベッキョ</t>
    </rPh>
    <rPh sb="3" eb="5">
      <t>バアイ</t>
    </rPh>
    <rPh sb="7" eb="9">
      <t>ジュウショ</t>
    </rPh>
    <phoneticPr fontId="19"/>
  </si>
  <si>
    <t>～R3 配特区分</t>
    <rPh sb="4" eb="6">
      <t>ハイトク</t>
    </rPh>
    <rPh sb="6" eb="8">
      <t>クブン</t>
    </rPh>
    <phoneticPr fontId="19"/>
  </si>
  <si>
    <t>R3以降➡</t>
    <rPh sb="2" eb="4">
      <t>イコウ</t>
    </rPh>
    <phoneticPr fontId="19"/>
  </si>
  <si>
    <t>R3以降のみ</t>
    <rPh sb="2" eb="4">
      <t>イコウ</t>
    </rPh>
    <phoneticPr fontId="1"/>
  </si>
  <si>
    <t>未満</t>
    <rPh sb="0" eb="2">
      <t>ミマン</t>
    </rPh>
    <phoneticPr fontId="19"/>
  </si>
  <si>
    <t>R3～ 配特区分</t>
    <rPh sb="4" eb="6">
      <t>ハイトク</t>
    </rPh>
    <rPh sb="6" eb="8">
      <t>クブン</t>
    </rPh>
    <phoneticPr fontId="19"/>
  </si>
  <si>
    <t>↓職員使用欄↓</t>
    <rPh sb="1" eb="3">
      <t>ショクイン</t>
    </rPh>
    <rPh sb="3" eb="5">
      <t>シヨウ</t>
    </rPh>
    <rPh sb="5" eb="6">
      <t>ラン</t>
    </rPh>
    <phoneticPr fontId="19"/>
  </si>
  <si>
    <t>基本情報</t>
    <rPh sb="0" eb="2">
      <t>キホン</t>
    </rPh>
    <rPh sb="2" eb="4">
      <t>ジョウホウ</t>
    </rPh>
    <phoneticPr fontId="19"/>
  </si>
  <si>
    <t>赤枠内は
入力必須項目です</t>
    <rPh sb="0" eb="1">
      <t>アカ</t>
    </rPh>
    <rPh sb="1" eb="3">
      <t>ワクナイ</t>
    </rPh>
    <rPh sb="9" eb="11">
      <t>コウモク</t>
    </rPh>
    <phoneticPr fontId="19"/>
  </si>
  <si>
    <t>苫小牧市</t>
  </si>
  <si>
    <t>Excel令和換算用</t>
    <rPh sb="5" eb="7">
      <t>レイワ</t>
    </rPh>
    <rPh sb="7" eb="10">
      <t>カンサンヨウ</t>
    </rPh>
    <phoneticPr fontId="19"/>
  </si>
  <si>
    <t>令和2年開始日</t>
    <rPh sb="0" eb="2">
      <t>レイワ</t>
    </rPh>
    <rPh sb="3" eb="4">
      <t>ネン</t>
    </rPh>
    <rPh sb="4" eb="7">
      <t>カイシビ</t>
    </rPh>
    <phoneticPr fontId="19"/>
  </si>
  <si>
    <t>シリアル値</t>
    <rPh sb="4" eb="5">
      <t>チ</t>
    </rPh>
    <phoneticPr fontId="19"/>
  </si>
  <si>
    <t>申告書タイトル用</t>
    <rPh sb="0" eb="2">
      <t>シンコク</t>
    </rPh>
    <rPh sb="2" eb="3">
      <t>ショ</t>
    </rPh>
    <rPh sb="7" eb="8">
      <t>ヨウ</t>
    </rPh>
    <phoneticPr fontId="19"/>
  </si>
  <si>
    <t>令和元年開始日</t>
    <rPh sb="0" eb="2">
      <t>レイワ</t>
    </rPh>
    <rPh sb="2" eb="3">
      <t>ガン</t>
    </rPh>
    <rPh sb="3" eb="4">
      <t>ネン</t>
    </rPh>
    <rPh sb="4" eb="7">
      <t>カイシビ</t>
    </rPh>
    <phoneticPr fontId="19"/>
  </si>
  <si>
    <t>R3以降、年金と給与とが絡み合って所得が出ることになりました。自動計算できないので入力してください。</t>
    <rPh sb="2" eb="4">
      <t>イコウ</t>
    </rPh>
    <rPh sb="5" eb="7">
      <t>ネンキン</t>
    </rPh>
    <rPh sb="8" eb="10">
      <t>キュウヨ</t>
    </rPh>
    <rPh sb="12" eb="13">
      <t>カラ</t>
    </rPh>
    <rPh sb="14" eb="15">
      <t>ア</t>
    </rPh>
    <rPh sb="17" eb="19">
      <t>ショトク</t>
    </rPh>
    <rPh sb="20" eb="21">
      <t>デ</t>
    </rPh>
    <rPh sb="31" eb="33">
      <t>ジドウ</t>
    </rPh>
    <rPh sb="33" eb="35">
      <t>ケイサン</t>
    </rPh>
    <rPh sb="41" eb="43">
      <t>ニュウリョク</t>
    </rPh>
    <phoneticPr fontId="1"/>
  </si>
  <si>
    <t>下記控除計</t>
    <rPh sb="0" eb="2">
      <t>カキ</t>
    </rPh>
    <rPh sb="2" eb="4">
      <t>コウジョ</t>
    </rPh>
    <rPh sb="4" eb="5">
      <t>ケイ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</si>
</sst>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76" formatCode="e"/>
    <numFmt numFmtId="177" formatCode="000000000000"/>
    <numFmt numFmtId="178" formatCode="000000000"/>
    <numFmt numFmtId="179" formatCode="#,##0_ ;[Red]\-#,##0\ "/>
    <numFmt numFmtId="180" formatCode="##,###,###&quot;円未満&quot;"/>
    <numFmt numFmtId="181" formatCode="##,###,###&quot;円以下&quot;"/>
    <numFmt numFmtId="182" formatCode="##&quot;月&quot;"/>
    <numFmt numFmtId="183" formatCode="##,###,###&quot;円以上&quot;"/>
    <numFmt numFmtId="184" formatCode="#,##0_ "/>
    <numFmt numFmtId="185" formatCode="#,##0;[Red]#,##0"/>
    <numFmt numFmtId="186" formatCode="[$-411]m"/>
    <numFmt numFmtId="187" formatCode="[$-411]d"/>
    <numFmt numFmtId="188" formatCode="[$-411]ggge&quot;年&quot;m&quot;月&quot;d&quot;日&quot;;@"/>
    <numFmt numFmtId="189" formatCode="##,###,###&quot;円超&quot;"/>
    <numFmt numFmtId="190" formatCode="[$-411]ggge&quot;年度&quot;"/>
    <numFmt numFmtId="191" formatCode="0_);[Red]\(0\)"/>
    <numFmt numFmtId="192" formatCode="##,###,###&quot;円&quot;"/>
    <numFmt numFmtId="193" formatCode="#&quot;年度&quot;"/>
    <numFmt numFmtId="194" formatCode="[$-411]ggge&quot;年度&quot;;@"/>
    <numFmt numFmtId="195" formatCode="#&quot;歳以上&quot;"/>
    <numFmt numFmtId="196" formatCode="#&quot;歳未満&quot;"/>
    <numFmt numFmtId="197" formatCode="0_ "/>
    <numFmt numFmtId="198" formatCode="m&quot;月&quot;"/>
    <numFmt numFmtId="199" formatCode="yyyy"/>
  </numFmts>
  <fonts count="114">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7"/>
      <color theme="1"/>
      <name val="ＭＳ Ｐゴシック"/>
      <family val="2"/>
      <charset val="128"/>
      <scheme val="minor"/>
    </font>
    <font>
      <sz val="9"/>
      <color theme="1"/>
      <name val="Meiryo UI"/>
      <family val="3"/>
      <charset val="128"/>
    </font>
    <font>
      <sz val="6"/>
      <color theme="1"/>
      <name val="ＭＳ Ｐ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4"/>
      <color theme="1"/>
      <name val="ＭＳ Ｐ明朝"/>
      <family val="1"/>
      <charset val="128"/>
    </font>
    <font>
      <sz val="10"/>
      <color theme="1"/>
      <name val="ＭＳ Ｐ明朝"/>
      <family val="1"/>
      <charset val="128"/>
    </font>
    <font>
      <sz val="7"/>
      <color theme="1"/>
      <name val="ＭＳ Ｐ明朝"/>
      <family val="1"/>
      <charset val="128"/>
    </font>
    <font>
      <sz val="10"/>
      <color theme="1"/>
      <name val="ＭＳ Ｐゴシック"/>
      <family val="3"/>
      <charset val="128"/>
    </font>
    <font>
      <sz val="8"/>
      <color theme="1"/>
      <name val="ＭＳ Ｐゴシック"/>
      <family val="3"/>
      <charset val="128"/>
    </font>
    <font>
      <sz val="11"/>
      <name val="ＭＳ Ｐゴシック"/>
      <family val="3"/>
      <charset val="128"/>
    </font>
    <font>
      <sz val="6"/>
      <name val="ＭＳ Ｐゴシック"/>
      <family val="3"/>
      <charset val="128"/>
    </font>
    <font>
      <sz val="9"/>
      <color theme="1"/>
      <name val="ＭＳ Ｐゴシック"/>
      <family val="2"/>
      <charset val="128"/>
      <scheme val="minor"/>
    </font>
    <font>
      <sz val="14"/>
      <color theme="1"/>
      <name val="ＭＳ Ｐゴシック"/>
      <family val="2"/>
      <charset val="128"/>
    </font>
    <font>
      <sz val="10"/>
      <color theme="1"/>
      <name val="Meiryo UI"/>
      <family val="3"/>
      <charset val="128"/>
    </font>
    <font>
      <sz val="11"/>
      <color theme="1"/>
      <name val="ＭＳ Ｐゴシック"/>
      <family val="3"/>
      <charset val="128"/>
    </font>
    <font>
      <sz val="9"/>
      <color theme="1"/>
      <name val="ＭＳ Ｐゴシック"/>
      <family val="3"/>
      <charset val="128"/>
    </font>
    <font>
      <b/>
      <sz val="9"/>
      <color indexed="81"/>
      <name val="MS P ゴシック"/>
      <family val="3"/>
      <charset val="128"/>
    </font>
    <font>
      <sz val="11"/>
      <color theme="1"/>
      <name val="ＭＳ Ｐゴシック"/>
      <family val="2"/>
      <charset val="128"/>
      <scheme val="minor"/>
    </font>
    <font>
      <b/>
      <sz val="16"/>
      <color theme="1"/>
      <name val="ＭＳ Ｐゴシック"/>
      <family val="3"/>
      <charset val="128"/>
      <scheme val="minor"/>
    </font>
    <font>
      <b/>
      <sz val="8"/>
      <color theme="1"/>
      <name val="ＭＳ Ｐゴシック"/>
      <family val="3"/>
      <charset val="128"/>
      <scheme val="minor"/>
    </font>
    <font>
      <sz val="14"/>
      <color rgb="FF002060"/>
      <name val="ＭＳ Ｐゴシック"/>
      <family val="2"/>
      <charset val="128"/>
      <scheme val="minor"/>
    </font>
    <font>
      <b/>
      <sz val="6"/>
      <color theme="0" tint="-0.34998626667073579"/>
      <name val="ＭＳ Ｐゴシック"/>
      <family val="3"/>
      <charset val="128"/>
      <scheme val="minor"/>
    </font>
    <font>
      <u/>
      <sz val="8"/>
      <color theme="0" tint="-0.34998626667073579"/>
      <name val="HGPｺﾞｼｯｸM"/>
      <family val="3"/>
      <charset val="128"/>
    </font>
    <font>
      <b/>
      <sz val="12"/>
      <color indexed="81"/>
      <name val="MS P ゴシック"/>
      <family val="3"/>
      <charset val="128"/>
    </font>
    <font>
      <sz val="11"/>
      <color indexed="81"/>
      <name val="MS P ゴシック"/>
      <family val="3"/>
      <charset val="128"/>
    </font>
    <font>
      <b/>
      <sz val="10"/>
      <color theme="1"/>
      <name val="ＭＳ Ｐゴシック"/>
      <family val="3"/>
      <charset val="128"/>
      <scheme val="minor"/>
    </font>
    <font>
      <b/>
      <sz val="11"/>
      <color indexed="81"/>
      <name val="MS P ゴシック"/>
      <family val="3"/>
      <charset val="128"/>
    </font>
    <font>
      <sz val="6"/>
      <color theme="0" tint="-0.14999847407452621"/>
      <name val="ＭＳ Ｐゴシック"/>
      <family val="2"/>
      <charset val="128"/>
      <scheme val="minor"/>
    </font>
    <font>
      <u/>
      <sz val="11"/>
      <color theme="10"/>
      <name val="ＭＳ Ｐゴシック"/>
      <family val="2"/>
      <charset val="128"/>
      <scheme val="minor"/>
    </font>
    <font>
      <sz val="14"/>
      <color theme="1"/>
      <name val="Meiryo UI"/>
      <family val="3"/>
      <charset val="128"/>
    </font>
    <font>
      <b/>
      <sz val="14"/>
      <name val="Meiryo UI"/>
      <family val="3"/>
      <charset val="128"/>
    </font>
    <font>
      <b/>
      <sz val="11"/>
      <color theme="0"/>
      <name val="Meiryo UI"/>
      <family val="3"/>
      <charset val="128"/>
    </font>
    <font>
      <sz val="11"/>
      <name val="Meiryo UI"/>
      <family val="3"/>
      <charset val="128"/>
    </font>
    <font>
      <sz val="11"/>
      <color theme="0" tint="-0.499984740745262"/>
      <name val="Meiryo UI"/>
      <family val="3"/>
      <charset val="128"/>
    </font>
    <font>
      <sz val="11"/>
      <color theme="0"/>
      <name val="Meiryo UI"/>
      <family val="3"/>
      <charset val="128"/>
    </font>
    <font>
      <b/>
      <sz val="24"/>
      <name val="Meiryo UI"/>
      <family val="3"/>
      <charset val="128"/>
    </font>
    <font>
      <b/>
      <sz val="10"/>
      <name val="Meiryo UI"/>
      <family val="3"/>
      <charset val="128"/>
    </font>
    <font>
      <sz val="10"/>
      <name val="Meiryo UI"/>
      <family val="3"/>
      <charset val="128"/>
    </font>
    <font>
      <b/>
      <sz val="11"/>
      <name val="Meiryo UI"/>
      <family val="3"/>
      <charset val="128"/>
    </font>
    <font>
      <sz val="13"/>
      <name val="Meiryo UI"/>
      <family val="3"/>
      <charset val="128"/>
    </font>
    <font>
      <sz val="11"/>
      <color rgb="FFFF0000"/>
      <name val="Meiryo UI"/>
      <family val="3"/>
      <charset val="128"/>
    </font>
    <font>
      <sz val="20"/>
      <name val="Meiryo UI"/>
      <family val="3"/>
      <charset val="128"/>
    </font>
    <font>
      <sz val="11"/>
      <color rgb="FF0000FF"/>
      <name val="Meiryo UI"/>
      <family val="3"/>
      <charset val="128"/>
    </font>
    <font>
      <b/>
      <sz val="12"/>
      <name val="Meiryo UI"/>
      <family val="3"/>
      <charset val="128"/>
    </font>
    <font>
      <sz val="14"/>
      <name val="Meiryo UI"/>
      <family val="3"/>
      <charset val="128"/>
    </font>
    <font>
      <b/>
      <sz val="16"/>
      <name val="Meiryo UI"/>
      <family val="3"/>
      <charset val="128"/>
    </font>
    <font>
      <sz val="12"/>
      <name val="Meiryo UI"/>
      <family val="3"/>
      <charset val="128"/>
    </font>
    <font>
      <sz val="11"/>
      <color rgb="FFFF66FF"/>
      <name val="Meiryo UI"/>
      <family val="3"/>
      <charset val="128"/>
    </font>
    <font>
      <sz val="36"/>
      <name val="Meiryo UI"/>
      <family val="3"/>
      <charset val="128"/>
    </font>
    <font>
      <b/>
      <sz val="10"/>
      <color theme="0"/>
      <name val="Meiryo UI"/>
      <family val="3"/>
      <charset val="128"/>
    </font>
    <font>
      <b/>
      <u/>
      <sz val="14"/>
      <name val="Meiryo UI"/>
      <family val="3"/>
      <charset val="128"/>
    </font>
    <font>
      <b/>
      <sz val="11"/>
      <color rgb="FFFF0000"/>
      <name val="Meiryo UI"/>
      <family val="3"/>
      <charset val="128"/>
    </font>
    <font>
      <b/>
      <sz val="16"/>
      <color theme="0" tint="-0.499984740745262"/>
      <name val="Meiryo UI"/>
      <family val="3"/>
      <charset val="128"/>
    </font>
    <font>
      <sz val="11"/>
      <color rgb="FF00B050"/>
      <name val="Meiryo UI"/>
      <family val="3"/>
      <charset val="128"/>
    </font>
    <font>
      <sz val="11"/>
      <color theme="1"/>
      <name val="Meiryo UI"/>
      <family val="3"/>
      <charset val="128"/>
    </font>
    <font>
      <sz val="9"/>
      <name val="Meiryo UI"/>
      <family val="3"/>
      <charset val="128"/>
    </font>
    <font>
      <b/>
      <sz val="16"/>
      <color theme="0" tint="-0.249977111117893"/>
      <name val="Meiryo UI"/>
      <family val="3"/>
      <charset val="128"/>
    </font>
    <font>
      <b/>
      <sz val="22"/>
      <color theme="0"/>
      <name val="Meiryo UI"/>
      <family val="3"/>
      <charset val="128"/>
    </font>
    <font>
      <sz val="11"/>
      <color indexed="81"/>
      <name val="Meiryo UI"/>
      <family val="3"/>
      <charset val="128"/>
    </font>
    <font>
      <b/>
      <sz val="12"/>
      <color theme="1"/>
      <name val="Meiryo UI"/>
      <family val="3"/>
      <charset val="128"/>
    </font>
    <font>
      <b/>
      <sz val="11"/>
      <color theme="1"/>
      <name val="Meiryo UI"/>
      <family val="3"/>
      <charset val="128"/>
    </font>
    <font>
      <b/>
      <sz val="10"/>
      <color theme="1"/>
      <name val="Meiryo UI"/>
      <family val="3"/>
      <charset val="128"/>
    </font>
    <font>
      <b/>
      <sz val="14"/>
      <color theme="1"/>
      <name val="Meiryo UI"/>
      <family val="3"/>
      <charset val="128"/>
    </font>
    <font>
      <sz val="12"/>
      <color theme="1"/>
      <name val="Meiryo UI"/>
      <family val="3"/>
      <charset val="128"/>
    </font>
    <font>
      <sz val="12"/>
      <color theme="0"/>
      <name val="Meiryo UI"/>
      <family val="3"/>
      <charset val="128"/>
    </font>
    <font>
      <b/>
      <sz val="26"/>
      <name val="Meiryo UI"/>
      <family val="3"/>
      <charset val="128"/>
    </font>
    <font>
      <b/>
      <sz val="24"/>
      <color theme="1"/>
      <name val="Meiryo UI"/>
      <family val="3"/>
      <charset val="128"/>
    </font>
    <font>
      <sz val="11"/>
      <color theme="0" tint="-0.14999847407452621"/>
      <name val="Meiryo UI"/>
      <family val="3"/>
      <charset val="128"/>
    </font>
    <font>
      <b/>
      <sz val="12"/>
      <color theme="0"/>
      <name val="Meiryo UI"/>
      <family val="3"/>
      <charset val="128"/>
    </font>
    <font>
      <b/>
      <u/>
      <sz val="14"/>
      <color theme="1"/>
      <name val="Meiryo UI"/>
      <family val="3"/>
      <charset val="128"/>
    </font>
    <font>
      <b/>
      <sz val="9"/>
      <color theme="1"/>
      <name val="Meiryo UI"/>
      <family val="3"/>
      <charset val="128"/>
    </font>
    <font>
      <sz val="10"/>
      <color rgb="FF00CC66"/>
      <name val="Meiryo UI"/>
      <family val="3"/>
      <charset val="128"/>
    </font>
    <font>
      <b/>
      <sz val="11"/>
      <color indexed="81"/>
      <name val="Meiryo UI"/>
      <family val="3"/>
      <charset val="128"/>
    </font>
    <font>
      <b/>
      <sz val="9"/>
      <color indexed="81"/>
      <name val="Meiryo UI"/>
      <family val="3"/>
      <charset val="128"/>
    </font>
    <font>
      <b/>
      <sz val="12"/>
      <color indexed="81"/>
      <name val="Meiryo UI"/>
      <family val="3"/>
      <charset val="128"/>
    </font>
    <font>
      <u/>
      <sz val="8"/>
      <color theme="0" tint="-0.34998626667073579"/>
      <name val="Meiryo UI"/>
      <family val="3"/>
      <charset val="128"/>
    </font>
    <font>
      <b/>
      <sz val="6"/>
      <color theme="0" tint="-0.34998626667073579"/>
      <name val="Meiryo UI"/>
      <family val="3"/>
      <charset val="128"/>
    </font>
    <font>
      <sz val="6"/>
      <color theme="0" tint="-0.14999847407452621"/>
      <name val="Meiryo UI"/>
      <family val="3"/>
      <charset val="128"/>
    </font>
    <font>
      <sz val="14"/>
      <color rgb="FF002060"/>
      <name val="Meiryo UI"/>
      <family val="3"/>
      <charset val="128"/>
    </font>
    <font>
      <b/>
      <sz val="16"/>
      <color theme="1"/>
      <name val="Meiryo UI"/>
      <family val="3"/>
      <charset val="128"/>
    </font>
    <font>
      <b/>
      <sz val="8"/>
      <color theme="1"/>
      <name val="Meiryo UI"/>
      <family val="3"/>
      <charset val="128"/>
    </font>
    <font>
      <sz val="8"/>
      <name val="Meiryo UI"/>
      <family val="3"/>
      <charset val="128"/>
    </font>
    <font>
      <b/>
      <sz val="16"/>
      <color rgb="FFC00000"/>
      <name val="Meiryo UI"/>
      <family val="3"/>
      <charset val="128"/>
    </font>
    <font>
      <sz val="16"/>
      <name val="Meiryo UI"/>
      <family val="3"/>
      <charset val="128"/>
    </font>
    <font>
      <u/>
      <sz val="14"/>
      <name val="Meiryo UI"/>
      <family val="3"/>
      <charset val="128"/>
    </font>
    <font>
      <u/>
      <sz val="11"/>
      <name val="Meiryo UI"/>
      <family val="3"/>
      <charset val="128"/>
    </font>
    <font>
      <sz val="11"/>
      <color theme="0" tint="-0.34998626667073579"/>
      <name val="Meiryo UI"/>
      <family val="3"/>
      <charset val="128"/>
    </font>
    <font>
      <sz val="16"/>
      <color rgb="FFC00000"/>
      <name val="Meiryo UI"/>
      <family val="3"/>
      <charset val="128"/>
    </font>
    <font>
      <sz val="11"/>
      <color theme="0" tint="-0.249977111117893"/>
      <name val="Meiryo UI"/>
      <family val="3"/>
      <charset val="128"/>
    </font>
    <font>
      <sz val="18"/>
      <color theme="0" tint="-0.249977111117893"/>
      <name val="Meiryo UI"/>
      <family val="3"/>
      <charset val="128"/>
    </font>
    <font>
      <b/>
      <sz val="76"/>
      <color rgb="FFC7C7C7"/>
      <name val="Meiryo UI"/>
      <family val="3"/>
      <charset val="128"/>
    </font>
    <font>
      <b/>
      <sz val="16"/>
      <color rgb="FFC7C7C7"/>
      <name val="Meiryo UI"/>
      <family val="3"/>
      <charset val="128"/>
    </font>
    <font>
      <b/>
      <sz val="18"/>
      <color theme="0"/>
      <name val="Meiryo UI"/>
      <family val="3"/>
      <charset val="128"/>
    </font>
    <font>
      <b/>
      <sz val="20"/>
      <color theme="0"/>
      <name val="Meiryo UI"/>
      <family val="3"/>
      <charset val="128"/>
    </font>
    <font>
      <sz val="13"/>
      <color theme="0" tint="-0.249977111117893"/>
      <name val="Meiryo UI"/>
      <family val="3"/>
      <charset val="128"/>
    </font>
    <font>
      <sz val="9"/>
      <color indexed="81"/>
      <name val="MS P ゴシック"/>
      <family val="3"/>
      <charset val="128"/>
    </font>
    <font>
      <sz val="9"/>
      <color theme="1"/>
      <name val="ＭＳ Ｐゴシック"/>
      <family val="3"/>
      <charset val="128"/>
      <scheme val="minor"/>
    </font>
    <font>
      <b/>
      <sz val="18"/>
      <color rgb="FFFFFF00"/>
      <name val="Meiryo UI"/>
      <family val="3"/>
      <charset val="128"/>
    </font>
    <font>
      <sz val="18"/>
      <name val="Meiryo UI"/>
      <family val="3"/>
      <charset val="128"/>
    </font>
    <font>
      <sz val="18"/>
      <color theme="0" tint="-0.34998626667073579"/>
      <name val="Meiryo UI"/>
      <family val="3"/>
      <charset val="128"/>
    </font>
    <font>
      <b/>
      <sz val="9"/>
      <name val="Meiryo UI"/>
      <family val="3"/>
      <charset val="128"/>
    </font>
    <font>
      <b/>
      <sz val="18"/>
      <color theme="1"/>
      <name val="Meiryo UI"/>
      <family val="3"/>
      <charset val="128"/>
    </font>
    <font>
      <b/>
      <sz val="16"/>
      <color rgb="FFFFFF00"/>
      <name val="Meiryo UI"/>
      <family val="3"/>
      <charset val="128"/>
    </font>
    <font>
      <b/>
      <sz val="20"/>
      <name val="Meiryo UI"/>
      <family val="3"/>
      <charset val="128"/>
    </font>
    <font>
      <b/>
      <sz val="18"/>
      <name val="Meiryo UI"/>
      <family val="3"/>
      <charset val="128"/>
    </font>
  </fonts>
  <fills count="3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rgb="FF99FF6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FF99F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7030A0"/>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rgb="FFFF00FF"/>
        <bgColor indexed="64"/>
      </patternFill>
    </fill>
    <fill>
      <patternFill patternType="solid">
        <fgColor rgb="FFFFCCFF"/>
        <bgColor indexed="64"/>
      </patternFill>
    </fill>
    <fill>
      <patternFill patternType="solid">
        <fgColor rgb="FF00B0F0"/>
        <bgColor indexed="64"/>
      </patternFill>
    </fill>
    <fill>
      <patternFill patternType="solid">
        <fgColor theme="1"/>
        <bgColor indexed="64"/>
      </patternFill>
    </fill>
  </fills>
  <borders count="585">
    <border>
      <left/>
      <right/>
      <top/>
      <bottom/>
      <diagonal/>
    </border>
    <border diagonalUp="1">
      <left/>
      <right/>
      <top/>
      <bottom/>
      <diagonal style="thin">
        <color auto="1"/>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dotted">
        <color indexed="64"/>
      </left>
      <right style="dotted">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auto="1"/>
      </diagonal>
    </border>
    <border>
      <left style="hair">
        <color indexed="64"/>
      </left>
      <right style="thin">
        <color indexed="64"/>
      </right>
      <top style="hair">
        <color indexed="64"/>
      </top>
      <bottom style="hair">
        <color indexed="64"/>
      </bottom>
      <diagonal/>
    </border>
    <border diagonalUp="1">
      <left style="hair">
        <color indexed="64"/>
      </left>
      <right style="thin">
        <color indexed="64"/>
      </right>
      <top style="hair">
        <color indexed="64"/>
      </top>
      <bottom style="hair">
        <color indexed="64"/>
      </bottom>
      <diagonal style="thin">
        <color auto="1"/>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thin">
        <color auto="1"/>
      </diagonal>
    </border>
    <border diagonalUp="1">
      <left style="hair">
        <color indexed="64"/>
      </left>
      <right style="thin">
        <color indexed="64"/>
      </right>
      <top style="hair">
        <color indexed="64"/>
      </top>
      <bottom style="thin">
        <color indexed="64"/>
      </bottom>
      <diagonal style="thin">
        <color auto="1"/>
      </diagonal>
    </border>
    <border diagonalUp="1">
      <left style="thin">
        <color indexed="64"/>
      </left>
      <right style="thin">
        <color indexed="64"/>
      </right>
      <top style="hair">
        <color indexed="64"/>
      </top>
      <bottom style="thin">
        <color indexed="64"/>
      </bottom>
      <diagonal style="thin">
        <color auto="1"/>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diagonalUp="1">
      <left style="hair">
        <color indexed="64"/>
      </left>
      <right style="thin">
        <color indexed="64"/>
      </right>
      <top style="thin">
        <color indexed="64"/>
      </top>
      <bottom style="hair">
        <color indexed="64"/>
      </bottom>
      <diagonal style="thin">
        <color auto="1"/>
      </diagonal>
    </border>
    <border diagonalUp="1">
      <left style="thin">
        <color indexed="64"/>
      </left>
      <right style="thin">
        <color indexed="64"/>
      </right>
      <top style="thin">
        <color indexed="64"/>
      </top>
      <bottom style="hair">
        <color indexed="64"/>
      </bottom>
      <diagonal style="thin">
        <color auto="1"/>
      </diagonal>
    </border>
    <border diagonalUp="1">
      <left/>
      <right style="thin">
        <color indexed="64"/>
      </right>
      <top style="hair">
        <color indexed="64"/>
      </top>
      <bottom style="thin">
        <color indexed="64"/>
      </bottom>
      <diagonal style="thin">
        <color indexed="64"/>
      </diagonal>
    </border>
    <border diagonalUp="1">
      <left/>
      <right/>
      <top style="hair">
        <color indexed="64"/>
      </top>
      <bottom/>
      <diagonal style="thin">
        <color auto="1"/>
      </diagonal>
    </border>
    <border diagonalUp="1">
      <left/>
      <right style="thin">
        <color indexed="64"/>
      </right>
      <top style="hair">
        <color indexed="64"/>
      </top>
      <bottom/>
      <diagonal style="thin">
        <color auto="1"/>
      </diagonal>
    </border>
    <border diagonalUp="1">
      <left style="hair">
        <color indexed="64"/>
      </left>
      <right/>
      <top/>
      <bottom/>
      <diagonal style="thin">
        <color auto="1"/>
      </diagonal>
    </border>
    <border diagonalUp="1">
      <left/>
      <right style="thin">
        <color indexed="64"/>
      </right>
      <top/>
      <bottom/>
      <diagonal style="thin">
        <color indexed="64"/>
      </diagonal>
    </border>
    <border diagonalUp="1">
      <left style="hair">
        <color indexed="64"/>
      </left>
      <right/>
      <top style="hair">
        <color indexed="64"/>
      </top>
      <bottom/>
      <diagonal style="thin">
        <color auto="1"/>
      </diagonal>
    </border>
    <border>
      <left/>
      <right/>
      <top style="hair">
        <color indexed="64"/>
      </top>
      <bottom style="hair">
        <color indexed="64"/>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theme="1"/>
      </left>
      <right style="hair">
        <color theme="1"/>
      </right>
      <top style="medium">
        <color theme="1"/>
      </top>
      <bottom style="hair">
        <color theme="1"/>
      </bottom>
      <diagonal/>
    </border>
    <border>
      <left style="thin">
        <color theme="1"/>
      </left>
      <right style="hair">
        <color theme="1"/>
      </right>
      <top style="medium">
        <color theme="1"/>
      </top>
      <bottom style="hair">
        <color theme="1"/>
      </bottom>
      <diagonal/>
    </border>
    <border>
      <left style="hair">
        <color theme="1"/>
      </left>
      <right style="hair">
        <color theme="1"/>
      </right>
      <top style="medium">
        <color theme="1"/>
      </top>
      <bottom style="hair">
        <color theme="1"/>
      </bottom>
      <diagonal/>
    </border>
    <border>
      <left style="hair">
        <color theme="1"/>
      </left>
      <right style="medium">
        <color theme="1"/>
      </right>
      <top style="medium">
        <color theme="1"/>
      </top>
      <bottom style="hair">
        <color theme="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thin">
        <color theme="1"/>
      </left>
      <right style="hair">
        <color theme="1"/>
      </right>
      <top style="hair">
        <color theme="1"/>
      </top>
      <bottom style="medium">
        <color theme="1"/>
      </bottom>
      <diagonal/>
    </border>
    <border>
      <left style="hair">
        <color theme="1"/>
      </left>
      <right style="hair">
        <color theme="1"/>
      </right>
      <top style="hair">
        <color theme="1"/>
      </top>
      <bottom style="medium">
        <color theme="1"/>
      </bottom>
      <diagonal/>
    </border>
    <border>
      <left style="hair">
        <color theme="1"/>
      </left>
      <right style="medium">
        <color theme="1"/>
      </right>
      <top style="hair">
        <color theme="1"/>
      </top>
      <bottom style="medium">
        <color theme="1"/>
      </bottom>
      <diagonal/>
    </border>
    <border>
      <left/>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right/>
      <top style="hair">
        <color auto="1"/>
      </top>
      <bottom style="medium">
        <color auto="1"/>
      </bottom>
      <diagonal/>
    </border>
    <border>
      <left style="hair">
        <color auto="1"/>
      </left>
      <right style="medium">
        <color auto="1"/>
      </right>
      <top style="hair">
        <color auto="1"/>
      </top>
      <bottom style="medium">
        <color auto="1"/>
      </bottom>
      <diagonal/>
    </border>
    <border>
      <left style="thin">
        <color rgb="FF0000FF"/>
      </left>
      <right style="thin">
        <color rgb="FF0000FF"/>
      </right>
      <top style="thin">
        <color rgb="FF0000FF"/>
      </top>
      <bottom style="thin">
        <color rgb="FF0000FF"/>
      </bottom>
      <diagonal/>
    </border>
    <border>
      <left style="thin">
        <color rgb="FF0000FF"/>
      </left>
      <right style="thin">
        <color rgb="FF0000FF"/>
      </right>
      <top/>
      <bottom style="hair">
        <color rgb="FF0000FF"/>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0000FF"/>
      </left>
      <right style="thin">
        <color rgb="FF0000FF"/>
      </right>
      <top style="thin">
        <color rgb="FF0000FF"/>
      </top>
      <bottom style="hair">
        <color rgb="FF0000FF"/>
      </bottom>
      <diagonal/>
    </border>
    <border>
      <left style="thin">
        <color rgb="FF0000FF"/>
      </left>
      <right style="hair">
        <color rgb="FF0000FF"/>
      </right>
      <top style="thin">
        <color rgb="FF0000FF"/>
      </top>
      <bottom style="hair">
        <color rgb="FF0000FF"/>
      </bottom>
      <diagonal/>
    </border>
    <border>
      <left style="thin">
        <color rgb="FF0000FF"/>
      </left>
      <right style="hair">
        <color rgb="FF0000FF"/>
      </right>
      <top style="hair">
        <color rgb="FF0000FF"/>
      </top>
      <bottom style="hair">
        <color rgb="FF0000FF"/>
      </bottom>
      <diagonal/>
    </border>
    <border>
      <left style="hair">
        <color rgb="FF0000FF"/>
      </left>
      <right style="thin">
        <color rgb="FF0000FF"/>
      </right>
      <top style="hair">
        <color rgb="FF0000FF"/>
      </top>
      <bottom style="hair">
        <color rgb="FF0000FF"/>
      </bottom>
      <diagonal/>
    </border>
    <border>
      <left style="thin">
        <color rgb="FF0000FF"/>
      </left>
      <right style="hair">
        <color rgb="FF0000FF"/>
      </right>
      <top style="hair">
        <color rgb="FF0000FF"/>
      </top>
      <bottom style="thin">
        <color rgb="FF0000FF"/>
      </bottom>
      <diagonal/>
    </border>
    <border>
      <left style="thin">
        <color rgb="FF0000FF"/>
      </left>
      <right style="hair">
        <color rgb="FF0000FF"/>
      </right>
      <top/>
      <bottom style="thin">
        <color rgb="FF0000FF"/>
      </bottom>
      <diagonal/>
    </border>
    <border>
      <left style="medium">
        <color rgb="FF0000FF"/>
      </left>
      <right/>
      <top style="medium">
        <color rgb="FF0000FF"/>
      </top>
      <bottom style="medium">
        <color rgb="FF0000FF"/>
      </bottom>
      <diagonal/>
    </border>
    <border>
      <left style="medium">
        <color rgb="FFCC66FF"/>
      </left>
      <right style="hair">
        <color rgb="FFCC66FF"/>
      </right>
      <top style="medium">
        <color rgb="FFCC66FF"/>
      </top>
      <bottom style="thin">
        <color rgb="FFCC66FF"/>
      </bottom>
      <diagonal/>
    </border>
    <border>
      <left style="hair">
        <color rgb="FFCC66FF"/>
      </left>
      <right style="thin">
        <color rgb="FFCC66FF"/>
      </right>
      <top style="medium">
        <color rgb="FFCC66FF"/>
      </top>
      <bottom style="thin">
        <color rgb="FFCC66FF"/>
      </bottom>
      <diagonal/>
    </border>
    <border>
      <left style="thin">
        <color rgb="FFCC66FF"/>
      </left>
      <right style="medium">
        <color rgb="FFCC66FF"/>
      </right>
      <top style="medium">
        <color rgb="FFCC66FF"/>
      </top>
      <bottom style="thin">
        <color rgb="FFCC66FF"/>
      </bottom>
      <diagonal/>
    </border>
    <border>
      <left style="medium">
        <color rgb="FFCC66FF"/>
      </left>
      <right/>
      <top/>
      <bottom/>
      <diagonal/>
    </border>
    <border>
      <left style="medium">
        <color rgb="FFCC66FF"/>
      </left>
      <right style="hair">
        <color rgb="FFCC66FF"/>
      </right>
      <top/>
      <bottom style="hair">
        <color rgb="FFCC66FF"/>
      </bottom>
      <diagonal/>
    </border>
    <border>
      <left style="hair">
        <color rgb="FFCC66FF"/>
      </left>
      <right style="thin">
        <color rgb="FFCC66FF"/>
      </right>
      <top/>
      <bottom style="hair">
        <color rgb="FFCC66FF"/>
      </bottom>
      <diagonal/>
    </border>
    <border>
      <left style="thin">
        <color rgb="FFCC66FF"/>
      </left>
      <right style="medium">
        <color rgb="FFCC66FF"/>
      </right>
      <top/>
      <bottom style="hair">
        <color rgb="FFCC66FF"/>
      </bottom>
      <diagonal/>
    </border>
    <border>
      <left style="medium">
        <color rgb="FF0000FF"/>
      </left>
      <right style="thin">
        <color rgb="FF0000FF"/>
      </right>
      <top style="hair">
        <color rgb="FF0000FF"/>
      </top>
      <bottom style="hair">
        <color rgb="FF0000FF"/>
      </bottom>
      <diagonal/>
    </border>
    <border>
      <left style="thin">
        <color rgb="FF0000FF"/>
      </left>
      <right style="medium">
        <color rgb="FF0000FF"/>
      </right>
      <top style="hair">
        <color rgb="FF0000FF"/>
      </top>
      <bottom style="hair">
        <color rgb="FF0000FF"/>
      </bottom>
      <diagonal/>
    </border>
    <border>
      <left style="thin">
        <color rgb="FFCC66FF"/>
      </left>
      <right style="medium">
        <color rgb="FFCC66FF"/>
      </right>
      <top style="hair">
        <color rgb="FFCC66FF"/>
      </top>
      <bottom style="hair">
        <color rgb="FFCC66FF"/>
      </bottom>
      <diagonal/>
    </border>
    <border>
      <left style="medium">
        <color rgb="FFCC66FF"/>
      </left>
      <right style="hair">
        <color rgb="FFCC66FF"/>
      </right>
      <top style="hair">
        <color rgb="FFCC66FF"/>
      </top>
      <bottom style="hair">
        <color rgb="FFCC66FF"/>
      </bottom>
      <diagonal/>
    </border>
    <border>
      <left style="hair">
        <color rgb="FFCC66FF"/>
      </left>
      <right style="thin">
        <color rgb="FFCC66FF"/>
      </right>
      <top style="hair">
        <color rgb="FFCC66FF"/>
      </top>
      <bottom style="hair">
        <color rgb="FFCC66FF"/>
      </bottom>
      <diagonal/>
    </border>
    <border>
      <left style="medium">
        <color rgb="FFCC66FF"/>
      </left>
      <right style="hair">
        <color rgb="FFCC66FF"/>
      </right>
      <top style="hair">
        <color rgb="FFCC66FF"/>
      </top>
      <bottom style="medium">
        <color rgb="FFCC66FF"/>
      </bottom>
      <diagonal/>
    </border>
    <border>
      <left style="hair">
        <color rgb="FFCC66FF"/>
      </left>
      <right style="thin">
        <color rgb="FFCC66FF"/>
      </right>
      <top style="hair">
        <color rgb="FFCC66FF"/>
      </top>
      <bottom style="medium">
        <color rgb="FFCC66FF"/>
      </bottom>
      <diagonal/>
    </border>
    <border>
      <left style="thin">
        <color rgb="FFCC66FF"/>
      </left>
      <right style="medium">
        <color rgb="FFCC66FF"/>
      </right>
      <top style="hair">
        <color rgb="FFCC66FF"/>
      </top>
      <bottom style="medium">
        <color rgb="FFCC66FF"/>
      </bottom>
      <diagonal/>
    </border>
    <border>
      <left style="medium">
        <color rgb="FFCC66FF"/>
      </left>
      <right style="hair">
        <color rgb="FFCC66FF"/>
      </right>
      <top style="medium">
        <color rgb="FFCC66FF"/>
      </top>
      <bottom style="medium">
        <color rgb="FFCC66FF"/>
      </bottom>
      <diagonal/>
    </border>
    <border>
      <left style="hair">
        <color rgb="FFCC66FF"/>
      </left>
      <right style="medium">
        <color rgb="FFCC66FF"/>
      </right>
      <top style="medium">
        <color rgb="FFCC66FF"/>
      </top>
      <bottom style="medium">
        <color rgb="FFCC66FF"/>
      </bottom>
      <diagonal/>
    </border>
    <border>
      <left style="thin">
        <color rgb="FF0000FF"/>
      </left>
      <right style="medium">
        <color rgb="FF0000FF"/>
      </right>
      <top style="medium">
        <color rgb="FF0000FF"/>
      </top>
      <bottom style="thin">
        <color rgb="FF0000FF"/>
      </bottom>
      <diagonal/>
    </border>
    <border>
      <left style="medium">
        <color rgb="FF0000FF"/>
      </left>
      <right style="thin">
        <color rgb="FF0000FF"/>
      </right>
      <top style="thin">
        <color rgb="FF0000FF"/>
      </top>
      <bottom style="thin">
        <color rgb="FF0000FF"/>
      </bottom>
      <diagonal/>
    </border>
    <border>
      <left style="thin">
        <color rgb="FF0000FF"/>
      </left>
      <right style="medium">
        <color rgb="FF0000FF"/>
      </right>
      <top style="thin">
        <color rgb="FF0000FF"/>
      </top>
      <bottom style="thin">
        <color rgb="FF0000FF"/>
      </bottom>
      <diagonal/>
    </border>
    <border>
      <left style="medium">
        <color rgb="FF0000FF"/>
      </left>
      <right style="thin">
        <color rgb="FF0000FF"/>
      </right>
      <top style="hair">
        <color rgb="FF0000FF"/>
      </top>
      <bottom style="medium">
        <color rgb="FF0000FF"/>
      </bottom>
      <diagonal/>
    </border>
    <border>
      <left style="thin">
        <color rgb="FF0000FF"/>
      </left>
      <right style="thin">
        <color rgb="FF0000FF"/>
      </right>
      <top style="hair">
        <color rgb="FF0000FF"/>
      </top>
      <bottom style="medium">
        <color rgb="FF0000FF"/>
      </bottom>
      <diagonal/>
    </border>
    <border>
      <left style="thin">
        <color rgb="FFCC66FF"/>
      </left>
      <right style="thin">
        <color rgb="FFCC66FF"/>
      </right>
      <top style="thin">
        <color rgb="FFCC66FF"/>
      </top>
      <bottom style="thin">
        <color rgb="FFCC66FF"/>
      </bottom>
      <diagonal/>
    </border>
    <border>
      <left style="thin">
        <color rgb="FFCC66FF"/>
      </left>
      <right style="thin">
        <color rgb="FFCC66FF"/>
      </right>
      <top style="thin">
        <color rgb="FFCC66FF"/>
      </top>
      <bottom/>
      <diagonal/>
    </border>
    <border>
      <left style="thin">
        <color rgb="FFCC66FF"/>
      </left>
      <right/>
      <top style="thin">
        <color rgb="FFCC66FF"/>
      </top>
      <bottom style="thin">
        <color rgb="FFCC66FF"/>
      </bottom>
      <diagonal/>
    </border>
    <border>
      <left style="medium">
        <color rgb="FFCC66FF"/>
      </left>
      <right style="thin">
        <color rgb="FFCC66FF"/>
      </right>
      <top style="medium">
        <color rgb="FFCC66FF"/>
      </top>
      <bottom style="thin">
        <color rgb="FFCC66FF"/>
      </bottom>
      <diagonal/>
    </border>
    <border>
      <left/>
      <right style="hair">
        <color rgb="FFCC66FF"/>
      </right>
      <top style="medium">
        <color rgb="FFCC66FF"/>
      </top>
      <bottom style="thin">
        <color rgb="FFCC66FF"/>
      </bottom>
      <diagonal/>
    </border>
    <border>
      <left style="hair">
        <color rgb="FFCC66FF"/>
      </left>
      <right/>
      <top style="medium">
        <color rgb="FFCC66FF"/>
      </top>
      <bottom style="thin">
        <color rgb="FFCC66FF"/>
      </bottom>
      <diagonal/>
    </border>
    <border>
      <left style="mediumDashed">
        <color rgb="FFCC66FF"/>
      </left>
      <right style="medium">
        <color rgb="FFCC66FF"/>
      </right>
      <top style="medium">
        <color rgb="FFCC66FF"/>
      </top>
      <bottom style="thin">
        <color rgb="FFCC66FF"/>
      </bottom>
      <diagonal/>
    </border>
    <border>
      <left style="thin">
        <color rgb="FFCC66FF"/>
      </left>
      <right/>
      <top/>
      <bottom style="hair">
        <color rgb="FFCC66FF"/>
      </bottom>
      <diagonal/>
    </border>
    <border>
      <left style="thin">
        <color rgb="FFCC66FF"/>
      </left>
      <right style="thin">
        <color rgb="FFCC66FF"/>
      </right>
      <top/>
      <bottom style="hair">
        <color rgb="FFCC66FF"/>
      </bottom>
      <diagonal/>
    </border>
    <border>
      <left style="medium">
        <color rgb="FFCC66FF"/>
      </left>
      <right style="thin">
        <color rgb="FFCC66FF"/>
      </right>
      <top/>
      <bottom style="hair">
        <color rgb="FFCC66FF"/>
      </bottom>
      <diagonal/>
    </border>
    <border>
      <left/>
      <right style="hair">
        <color rgb="FFCC66FF"/>
      </right>
      <top/>
      <bottom style="hair">
        <color rgb="FFCC66FF"/>
      </bottom>
      <diagonal/>
    </border>
    <border>
      <left style="hair">
        <color rgb="FFCC66FF"/>
      </left>
      <right/>
      <top/>
      <bottom style="hair">
        <color rgb="FFCC66FF"/>
      </bottom>
      <diagonal/>
    </border>
    <border>
      <left style="mediumDashed">
        <color rgb="FFCC66FF"/>
      </left>
      <right style="medium">
        <color rgb="FFCC66FF"/>
      </right>
      <top style="thin">
        <color rgb="FFCC66FF"/>
      </top>
      <bottom/>
      <diagonal/>
    </border>
    <border>
      <left style="thin">
        <color rgb="FFCC66FF"/>
      </left>
      <right/>
      <top style="hair">
        <color rgb="FFCC66FF"/>
      </top>
      <bottom style="hair">
        <color rgb="FFCC66FF"/>
      </bottom>
      <diagonal/>
    </border>
    <border>
      <left style="thin">
        <color rgb="FFCC66FF"/>
      </left>
      <right style="thin">
        <color rgb="FFCC66FF"/>
      </right>
      <top style="hair">
        <color rgb="FFCC66FF"/>
      </top>
      <bottom style="hair">
        <color rgb="FFCC66FF"/>
      </bottom>
      <diagonal/>
    </border>
    <border>
      <left style="medium">
        <color rgb="FFCC66FF"/>
      </left>
      <right style="thin">
        <color rgb="FFCC66FF"/>
      </right>
      <top style="hair">
        <color rgb="FFCC66FF"/>
      </top>
      <bottom/>
      <diagonal/>
    </border>
    <border>
      <left/>
      <right style="hair">
        <color rgb="FFCC66FF"/>
      </right>
      <top style="hair">
        <color rgb="FFCC66FF"/>
      </top>
      <bottom/>
      <diagonal/>
    </border>
    <border>
      <left style="hair">
        <color rgb="FFCC66FF"/>
      </left>
      <right/>
      <top style="hair">
        <color rgb="FFCC66FF"/>
      </top>
      <bottom/>
      <diagonal/>
    </border>
    <border>
      <left style="mediumDashed">
        <color rgb="FFCC66FF"/>
      </left>
      <right style="medium">
        <color rgb="FFCC66FF"/>
      </right>
      <top/>
      <bottom/>
      <diagonal/>
    </border>
    <border>
      <left style="medium">
        <color rgb="FFCC66FF"/>
      </left>
      <right style="thin">
        <color rgb="FFCC66FF"/>
      </right>
      <top style="thin">
        <color rgb="FFCC66FF"/>
      </top>
      <bottom style="hair">
        <color rgb="FFCC66FF"/>
      </bottom>
      <diagonal/>
    </border>
    <border>
      <left/>
      <right style="hair">
        <color rgb="FFCC66FF"/>
      </right>
      <top style="thin">
        <color rgb="FFCC66FF"/>
      </top>
      <bottom style="hair">
        <color rgb="FFCC66FF"/>
      </bottom>
      <diagonal/>
    </border>
    <border>
      <left style="hair">
        <color rgb="FFCC66FF"/>
      </left>
      <right/>
      <top style="thin">
        <color rgb="FFCC66FF"/>
      </top>
      <bottom style="hair">
        <color rgb="FFCC66FF"/>
      </bottom>
      <diagonal/>
    </border>
    <border>
      <left style="medium">
        <color rgb="FFCC66FF"/>
      </left>
      <right style="thin">
        <color rgb="FFCC66FF"/>
      </right>
      <top style="hair">
        <color rgb="FFCC66FF"/>
      </top>
      <bottom style="thin">
        <color rgb="FFCC66FF"/>
      </bottom>
      <diagonal/>
    </border>
    <border>
      <left/>
      <right style="hair">
        <color rgb="FFCC66FF"/>
      </right>
      <top style="hair">
        <color rgb="FFCC66FF"/>
      </top>
      <bottom style="thin">
        <color rgb="FFCC66FF"/>
      </bottom>
      <diagonal/>
    </border>
    <border>
      <left style="hair">
        <color rgb="FFCC66FF"/>
      </left>
      <right/>
      <top style="hair">
        <color rgb="FFCC66FF"/>
      </top>
      <bottom style="thin">
        <color rgb="FFCC66FF"/>
      </bottom>
      <diagonal/>
    </border>
    <border>
      <left style="mediumDashed">
        <color rgb="FFCC66FF"/>
      </left>
      <right style="medium">
        <color rgb="FFCC66FF"/>
      </right>
      <top/>
      <bottom style="thin">
        <color rgb="FFCC66FF"/>
      </bottom>
      <diagonal/>
    </border>
    <border>
      <left style="medium">
        <color rgb="FFCC66FF"/>
      </left>
      <right style="thin">
        <color rgb="FFCC66FF"/>
      </right>
      <top/>
      <bottom style="medium">
        <color rgb="FFCC66FF"/>
      </bottom>
      <diagonal/>
    </border>
    <border>
      <left/>
      <right style="hair">
        <color rgb="FFCC66FF"/>
      </right>
      <top/>
      <bottom style="medium">
        <color rgb="FFCC66FF"/>
      </bottom>
      <diagonal/>
    </border>
    <border>
      <left style="hair">
        <color rgb="FFCC66FF"/>
      </left>
      <right/>
      <top/>
      <bottom style="medium">
        <color rgb="FFCC66FF"/>
      </bottom>
      <diagonal/>
    </border>
    <border>
      <left style="mediumDashed">
        <color rgb="FFCC66FF"/>
      </left>
      <right style="medium">
        <color rgb="FFCC66FF"/>
      </right>
      <top/>
      <bottom style="medium">
        <color rgb="FFCC66FF"/>
      </bottom>
      <diagonal/>
    </border>
    <border>
      <left style="thin">
        <color rgb="FFCC66FF"/>
      </left>
      <right/>
      <top style="thin">
        <color rgb="FFCC66FF"/>
      </top>
      <bottom style="hair">
        <color rgb="FFCC66FF"/>
      </bottom>
      <diagonal/>
    </border>
    <border>
      <left style="hair">
        <color rgb="FFCC66FF"/>
      </left>
      <right style="thin">
        <color rgb="FFCC66FF"/>
      </right>
      <top style="thin">
        <color rgb="FFCC66FF"/>
      </top>
      <bottom style="hair">
        <color rgb="FFCC66FF"/>
      </bottom>
      <diagonal/>
    </border>
    <border>
      <left/>
      <right/>
      <top style="thin">
        <color rgb="FFCC66FF"/>
      </top>
      <bottom style="hair">
        <color rgb="FFCC66FF"/>
      </bottom>
      <diagonal/>
    </border>
    <border>
      <left/>
      <right style="thin">
        <color rgb="FFCC66FF"/>
      </right>
      <top style="thin">
        <color rgb="FFCC66FF"/>
      </top>
      <bottom style="hair">
        <color rgb="FFCC66FF"/>
      </bottom>
      <diagonal/>
    </border>
    <border>
      <left style="hair">
        <color rgb="FFCC66FF"/>
      </left>
      <right style="thin">
        <color rgb="FFCC66FF"/>
      </right>
      <top style="hair">
        <color rgb="FFCC66FF"/>
      </top>
      <bottom style="thin">
        <color rgb="FFCC66FF"/>
      </bottom>
      <diagonal/>
    </border>
    <border>
      <left/>
      <right/>
      <top style="hair">
        <color rgb="FFCC66FF"/>
      </top>
      <bottom style="thin">
        <color rgb="FFCC66FF"/>
      </bottom>
      <diagonal/>
    </border>
    <border>
      <left/>
      <right style="thin">
        <color rgb="FFCC66FF"/>
      </right>
      <top style="hair">
        <color rgb="FFCC66FF"/>
      </top>
      <bottom style="thin">
        <color rgb="FFCC66FF"/>
      </bottom>
      <diagonal/>
    </border>
    <border>
      <left style="thin">
        <color rgb="FFCC66FF"/>
      </left>
      <right style="thin">
        <color rgb="FFCC66FF"/>
      </right>
      <top style="medium">
        <color rgb="FFCC66FF"/>
      </top>
      <bottom style="thin">
        <color rgb="FFCC66FF"/>
      </bottom>
      <diagonal/>
    </border>
    <border>
      <left style="thin">
        <color rgb="FFCC66FF"/>
      </left>
      <right style="thin">
        <color rgb="FFCC66FF"/>
      </right>
      <top style="thin">
        <color rgb="FFCC66FF"/>
      </top>
      <bottom style="hair">
        <color rgb="FFCC66FF"/>
      </bottom>
      <diagonal/>
    </border>
    <border>
      <left style="medium">
        <color rgb="FFCC66FF"/>
      </left>
      <right style="thin">
        <color rgb="FFCC66FF"/>
      </right>
      <top style="thin">
        <color rgb="FFCC66FF"/>
      </top>
      <bottom style="thin">
        <color rgb="FFCC66FF"/>
      </bottom>
      <diagonal/>
    </border>
    <border>
      <left style="mediumDashed">
        <color rgb="FFCC66FF"/>
      </left>
      <right style="medium">
        <color rgb="FFCC66FF"/>
      </right>
      <top style="thin">
        <color rgb="FFCC66FF"/>
      </top>
      <bottom style="thin">
        <color rgb="FFCC66FF"/>
      </bottom>
      <diagonal/>
    </border>
    <border>
      <left style="medium">
        <color rgb="FFCC66FF"/>
      </left>
      <right style="thin">
        <color rgb="FFCC66FF"/>
      </right>
      <top style="thin">
        <color rgb="FFCC66FF"/>
      </top>
      <bottom style="medium">
        <color rgb="FFCC66FF"/>
      </bottom>
      <diagonal/>
    </border>
    <border>
      <left style="thin">
        <color rgb="FFCC66FF"/>
      </left>
      <right style="thin">
        <color rgb="FFCC66FF"/>
      </right>
      <top style="thin">
        <color rgb="FFCC66FF"/>
      </top>
      <bottom style="medium">
        <color rgb="FFCC66FF"/>
      </bottom>
      <diagonal/>
    </border>
    <border>
      <left style="thin">
        <color rgb="FFCC66FF"/>
      </left>
      <right style="medium">
        <color rgb="FFCC66FF"/>
      </right>
      <top style="thin">
        <color rgb="FFCC66FF"/>
      </top>
      <bottom style="medium">
        <color rgb="FFCC66FF"/>
      </bottom>
      <diagonal/>
    </border>
    <border>
      <left style="thin">
        <color rgb="FFCC66FF"/>
      </left>
      <right style="thin">
        <color rgb="FFCC66FF"/>
      </right>
      <top style="hair">
        <color rgb="FFCC66FF"/>
      </top>
      <bottom style="thin">
        <color rgb="FFCC66FF"/>
      </bottom>
      <diagonal/>
    </border>
    <border>
      <left style="thin">
        <color rgb="FFCC66FF"/>
      </left>
      <right/>
      <top style="thin">
        <color rgb="FFCC66FF"/>
      </top>
      <bottom style="medium">
        <color rgb="FFCC66FF"/>
      </bottom>
      <diagonal/>
    </border>
    <border>
      <left style="mediumDashed">
        <color rgb="FFCC66FF"/>
      </left>
      <right style="medium">
        <color rgb="FFCC66FF"/>
      </right>
      <top style="thin">
        <color rgb="FFCC66FF"/>
      </top>
      <bottom style="medium">
        <color rgb="FFCC66FF"/>
      </bottom>
      <diagonal/>
    </border>
    <border>
      <left style="medium">
        <color rgb="FFFF66FF"/>
      </left>
      <right style="thin">
        <color rgb="FFFF66FF"/>
      </right>
      <top style="medium">
        <color rgb="FFFF66FF"/>
      </top>
      <bottom style="thin">
        <color rgb="FFFF66FF"/>
      </bottom>
      <diagonal/>
    </border>
    <border>
      <left style="thin">
        <color rgb="FFFF66FF"/>
      </left>
      <right style="medium">
        <color rgb="FFFF66FF"/>
      </right>
      <top style="medium">
        <color rgb="FFFF66FF"/>
      </top>
      <bottom style="thin">
        <color rgb="FFFF66FF"/>
      </bottom>
      <diagonal/>
    </border>
    <border>
      <left style="hair">
        <color rgb="FFCC66FF"/>
      </left>
      <right style="hair">
        <color rgb="FFCC66FF"/>
      </right>
      <top style="medium">
        <color rgb="FFCC66FF"/>
      </top>
      <bottom style="thin">
        <color rgb="FFCC66FF"/>
      </bottom>
      <diagonal/>
    </border>
    <border>
      <left style="hair">
        <color rgb="FFCC66FF"/>
      </left>
      <right style="medium">
        <color rgb="FFCC66FF"/>
      </right>
      <top style="medium">
        <color rgb="FFCC66FF"/>
      </top>
      <bottom style="thin">
        <color rgb="FFCC66FF"/>
      </bottom>
      <diagonal/>
    </border>
    <border>
      <left style="thin">
        <color rgb="FFCC66FF"/>
      </left>
      <right style="thin">
        <color rgb="FFCC66FF"/>
      </right>
      <top style="thin">
        <color rgb="FFCC66FF"/>
      </top>
      <bottom style="double">
        <color rgb="FFCC66FF"/>
      </bottom>
      <diagonal/>
    </border>
    <border>
      <left style="medium">
        <color rgb="FFCC66FF"/>
      </left>
      <right style="thin">
        <color rgb="FFCC66FF"/>
      </right>
      <top style="thin">
        <color rgb="FFCC66FF"/>
      </top>
      <bottom/>
      <diagonal/>
    </border>
    <border>
      <left style="thin">
        <color rgb="FFCC66FF"/>
      </left>
      <right style="medium">
        <color rgb="FFCC66FF"/>
      </right>
      <top style="thin">
        <color rgb="FFCC66FF"/>
      </top>
      <bottom/>
      <diagonal/>
    </border>
    <border>
      <left style="medium">
        <color rgb="FFFF66FF"/>
      </left>
      <right style="thin">
        <color rgb="FFFF66FF"/>
      </right>
      <top/>
      <bottom style="hair">
        <color rgb="FFFF66FF"/>
      </bottom>
      <diagonal/>
    </border>
    <border>
      <left style="thin">
        <color rgb="FFFF66FF"/>
      </left>
      <right style="medium">
        <color rgb="FFFF66FF"/>
      </right>
      <top/>
      <bottom style="hair">
        <color rgb="FFFF66FF"/>
      </bottom>
      <diagonal/>
    </border>
    <border>
      <left style="hair">
        <color rgb="FFCC66FF"/>
      </left>
      <right style="hair">
        <color rgb="FFCC66FF"/>
      </right>
      <top/>
      <bottom style="hair">
        <color rgb="FFCC66FF"/>
      </bottom>
      <diagonal/>
    </border>
    <border>
      <left style="hair">
        <color rgb="FFCC66FF"/>
      </left>
      <right style="medium">
        <color rgb="FFCC66FF"/>
      </right>
      <top/>
      <bottom style="hair">
        <color rgb="FFCC66FF"/>
      </bottom>
      <diagonal/>
    </border>
    <border>
      <left style="thin">
        <color rgb="FFCC66FF"/>
      </left>
      <right style="thin">
        <color rgb="FFCC66FF"/>
      </right>
      <top style="double">
        <color rgb="FFCC66FF"/>
      </top>
      <bottom style="hair">
        <color rgb="FFCC66FF"/>
      </bottom>
      <diagonal/>
    </border>
    <border>
      <left style="medium">
        <color rgb="FFCC66FF"/>
      </left>
      <right style="thin">
        <color rgb="FFCC66FF"/>
      </right>
      <top style="double">
        <color rgb="FFCC66FF"/>
      </top>
      <bottom style="hair">
        <color rgb="FFCC66FF"/>
      </bottom>
      <diagonal/>
    </border>
    <border>
      <left style="thin">
        <color rgb="FFCC66FF"/>
      </left>
      <right style="medium">
        <color rgb="FFCC66FF"/>
      </right>
      <top style="double">
        <color rgb="FFCC66FF"/>
      </top>
      <bottom style="hair">
        <color rgb="FFCC66FF"/>
      </bottom>
      <diagonal/>
    </border>
    <border>
      <left style="medium">
        <color rgb="FFFF66FF"/>
      </left>
      <right style="thin">
        <color rgb="FFFF66FF"/>
      </right>
      <top style="hair">
        <color rgb="FFFF66FF"/>
      </top>
      <bottom style="hair">
        <color rgb="FFFF66FF"/>
      </bottom>
      <diagonal/>
    </border>
    <border>
      <left style="thin">
        <color rgb="FFFF66FF"/>
      </left>
      <right style="medium">
        <color rgb="FFFF66FF"/>
      </right>
      <top style="hair">
        <color rgb="FFFF66FF"/>
      </top>
      <bottom style="hair">
        <color rgb="FFFF66FF"/>
      </bottom>
      <diagonal/>
    </border>
    <border>
      <left/>
      <right style="hair">
        <color rgb="FFCC66FF"/>
      </right>
      <top style="hair">
        <color rgb="FFCC66FF"/>
      </top>
      <bottom style="hair">
        <color rgb="FFCC66FF"/>
      </bottom>
      <diagonal/>
    </border>
    <border>
      <left style="hair">
        <color rgb="FFCC66FF"/>
      </left>
      <right style="hair">
        <color rgb="FFCC66FF"/>
      </right>
      <top style="hair">
        <color rgb="FFCC66FF"/>
      </top>
      <bottom style="hair">
        <color rgb="FFCC66FF"/>
      </bottom>
      <diagonal/>
    </border>
    <border>
      <left/>
      <right style="medium">
        <color rgb="FFCC66FF"/>
      </right>
      <top style="hair">
        <color rgb="FFCC66FF"/>
      </top>
      <bottom style="hair">
        <color rgb="FFCC66FF"/>
      </bottom>
      <diagonal/>
    </border>
    <border>
      <left style="medium">
        <color rgb="FFCC66FF"/>
      </left>
      <right style="thin">
        <color rgb="FFCC66FF"/>
      </right>
      <top style="hair">
        <color rgb="FFCC66FF"/>
      </top>
      <bottom style="hair">
        <color rgb="FFCC66FF"/>
      </bottom>
      <diagonal/>
    </border>
    <border>
      <left style="medium">
        <color rgb="FFCC66FF"/>
      </left>
      <right style="thin">
        <color rgb="FFCC66FF"/>
      </right>
      <top style="hair">
        <color rgb="FFCC66FF"/>
      </top>
      <bottom style="double">
        <color rgb="FFCC66FF"/>
      </bottom>
      <diagonal/>
    </border>
    <border>
      <left style="thin">
        <color rgb="FFCC66FF"/>
      </left>
      <right style="thin">
        <color rgb="FFCC66FF"/>
      </right>
      <top style="hair">
        <color rgb="FFCC66FF"/>
      </top>
      <bottom style="double">
        <color rgb="FFCC66FF"/>
      </bottom>
      <diagonal/>
    </border>
    <border>
      <left style="thin">
        <color rgb="FFCC66FF"/>
      </left>
      <right style="medium">
        <color rgb="FFCC66FF"/>
      </right>
      <top style="hair">
        <color rgb="FFCC66FF"/>
      </top>
      <bottom style="double">
        <color rgb="FFCC66FF"/>
      </bottom>
      <diagonal/>
    </border>
    <border>
      <left style="medium">
        <color rgb="FFCC66FF"/>
      </left>
      <right style="thin">
        <color rgb="FFCC66FF"/>
      </right>
      <top style="hair">
        <color rgb="FFCC66FF"/>
      </top>
      <bottom style="medium">
        <color rgb="FFCC66FF"/>
      </bottom>
      <diagonal/>
    </border>
    <border>
      <left style="thin">
        <color rgb="FFCC66FF"/>
      </left>
      <right style="thin">
        <color rgb="FFCC66FF"/>
      </right>
      <top style="hair">
        <color rgb="FFCC66FF"/>
      </top>
      <bottom style="medium">
        <color rgb="FFCC66FF"/>
      </bottom>
      <diagonal/>
    </border>
    <border>
      <left style="medium">
        <color rgb="FFFF66FF"/>
      </left>
      <right style="thin">
        <color rgb="FFFF66FF"/>
      </right>
      <top style="hair">
        <color rgb="FFFF66FF"/>
      </top>
      <bottom style="medium">
        <color rgb="FFFF66FF"/>
      </bottom>
      <diagonal/>
    </border>
    <border>
      <left style="thin">
        <color rgb="FFFF66FF"/>
      </left>
      <right style="medium">
        <color rgb="FFFF66FF"/>
      </right>
      <top style="hair">
        <color rgb="FFFF66FF"/>
      </top>
      <bottom style="medium">
        <color rgb="FFFF66FF"/>
      </bottom>
      <diagonal/>
    </border>
    <border>
      <left/>
      <right style="hair">
        <color rgb="FFCC66FF"/>
      </right>
      <top style="hair">
        <color rgb="FFCC66FF"/>
      </top>
      <bottom style="medium">
        <color rgb="FFCC66FF"/>
      </bottom>
      <diagonal/>
    </border>
    <border>
      <left style="hair">
        <color rgb="FFCC66FF"/>
      </left>
      <right style="hair">
        <color rgb="FFCC66FF"/>
      </right>
      <top style="hair">
        <color rgb="FFCC66FF"/>
      </top>
      <bottom style="medium">
        <color rgb="FFCC66FF"/>
      </bottom>
      <diagonal/>
    </border>
    <border>
      <left style="hair">
        <color rgb="FFCC66FF"/>
      </left>
      <right style="medium">
        <color rgb="FFCC66FF"/>
      </right>
      <top style="hair">
        <color rgb="FFCC66FF"/>
      </top>
      <bottom style="medium">
        <color rgb="FFCC66FF"/>
      </bottom>
      <diagonal/>
    </border>
    <border>
      <left/>
      <right/>
      <top/>
      <bottom style="medium">
        <color rgb="FFCC66FF"/>
      </bottom>
      <diagonal/>
    </border>
    <border>
      <left style="medium">
        <color rgb="FFCC66FF"/>
      </left>
      <right style="medium">
        <color rgb="FFCC66FF"/>
      </right>
      <top style="medium">
        <color rgb="FFCC66FF"/>
      </top>
      <bottom style="thin">
        <color rgb="FFCC66FF"/>
      </bottom>
      <diagonal/>
    </border>
    <border>
      <left style="medium">
        <color rgb="FFFF66FF"/>
      </left>
      <right style="medium">
        <color rgb="FFFF66FF"/>
      </right>
      <top style="medium">
        <color rgb="FFFF66FF"/>
      </top>
      <bottom/>
      <diagonal/>
    </border>
    <border>
      <left style="medium">
        <color rgb="FFCC66FF"/>
      </left>
      <right style="medium">
        <color rgb="FFFF66FF"/>
      </right>
      <top style="medium">
        <color rgb="FFFF66FF"/>
      </top>
      <bottom style="thin">
        <color rgb="FFCC66FF"/>
      </bottom>
      <diagonal/>
    </border>
    <border>
      <left style="thin">
        <color rgb="FFCC66FF"/>
      </left>
      <right style="thin">
        <color rgb="FFCC66FF"/>
      </right>
      <top/>
      <bottom style="medium">
        <color rgb="FFCC66FF"/>
      </bottom>
      <diagonal/>
    </border>
    <border>
      <left style="thin">
        <color rgb="FFCC66FF"/>
      </left>
      <right style="medium">
        <color rgb="FFCC66FF"/>
      </right>
      <top/>
      <bottom style="medium">
        <color rgb="FFCC66FF"/>
      </bottom>
      <diagonal/>
    </border>
    <border>
      <left style="medium">
        <color rgb="FFFF66FF"/>
      </left>
      <right style="medium">
        <color rgb="FFFF66FF"/>
      </right>
      <top style="thin">
        <color rgb="FFFF66FF"/>
      </top>
      <bottom style="medium">
        <color rgb="FFFF66FF"/>
      </bottom>
      <diagonal/>
    </border>
    <border>
      <left style="medium">
        <color rgb="FFCC66FF"/>
      </left>
      <right style="medium">
        <color rgb="FFFF66FF"/>
      </right>
      <top/>
      <bottom style="medium">
        <color rgb="FFFF66FF"/>
      </bottom>
      <diagonal/>
    </border>
    <border>
      <left style="thin">
        <color rgb="FFCC66FF"/>
      </left>
      <right style="dotted">
        <color rgb="FFCC66FF"/>
      </right>
      <top style="thin">
        <color rgb="FFCC66FF"/>
      </top>
      <bottom style="hair">
        <color rgb="FFCC66FF"/>
      </bottom>
      <diagonal/>
    </border>
    <border>
      <left style="dotted">
        <color rgb="FFCC66FF"/>
      </left>
      <right style="thin">
        <color rgb="FFCC66FF"/>
      </right>
      <top style="thin">
        <color rgb="FFCC66FF"/>
      </top>
      <bottom style="hair">
        <color rgb="FFCC66FF"/>
      </bottom>
      <diagonal/>
    </border>
    <border>
      <left style="thin">
        <color rgb="FFCC66FF"/>
      </left>
      <right style="dotted">
        <color rgb="FFCC66FF"/>
      </right>
      <top style="hair">
        <color rgb="FFCC66FF"/>
      </top>
      <bottom style="hair">
        <color rgb="FFCC66FF"/>
      </bottom>
      <diagonal/>
    </border>
    <border>
      <left style="dotted">
        <color rgb="FFCC66FF"/>
      </left>
      <right style="thin">
        <color rgb="FFCC66FF"/>
      </right>
      <top style="hair">
        <color rgb="FFCC66FF"/>
      </top>
      <bottom style="hair">
        <color rgb="FFCC66FF"/>
      </bottom>
      <diagonal/>
    </border>
    <border>
      <left style="thin">
        <color rgb="FFCC66FF"/>
      </left>
      <right style="dotted">
        <color rgb="FFCC66FF"/>
      </right>
      <top style="hair">
        <color rgb="FFCC66FF"/>
      </top>
      <bottom style="thin">
        <color rgb="FFCC66FF"/>
      </bottom>
      <diagonal/>
    </border>
    <border>
      <left style="dotted">
        <color rgb="FFCC66FF"/>
      </left>
      <right style="thin">
        <color rgb="FFCC66FF"/>
      </right>
      <top style="hair">
        <color rgb="FFCC66FF"/>
      </top>
      <bottom style="thin">
        <color rgb="FFCC66FF"/>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bottom style="hair">
        <color indexed="64"/>
      </bottom>
      <diagonal/>
    </border>
    <border>
      <left/>
      <right style="dotted">
        <color indexed="64"/>
      </right>
      <top/>
      <bottom style="hair">
        <color indexed="64"/>
      </bottom>
      <diagonal/>
    </border>
    <border>
      <left style="thin">
        <color rgb="FFCC66FF"/>
      </left>
      <right style="dotted">
        <color rgb="FFCC66FF"/>
      </right>
      <top style="thin">
        <color rgb="FFCC66FF"/>
      </top>
      <bottom/>
      <diagonal/>
    </border>
    <border>
      <left style="thin">
        <color rgb="FFCC66FF"/>
      </left>
      <right style="dotted">
        <color rgb="FFCC66FF"/>
      </right>
      <top/>
      <bottom style="thin">
        <color rgb="FFCC66FF"/>
      </bottom>
      <diagonal/>
    </border>
    <border>
      <left style="hair">
        <color indexed="64"/>
      </left>
      <right style="hair">
        <color indexed="64"/>
      </right>
      <top style="thin">
        <color indexed="64"/>
      </top>
      <bottom style="thin">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medium">
        <color rgb="FF0000FF"/>
      </left>
      <right/>
      <top/>
      <bottom/>
      <diagonal/>
    </border>
    <border>
      <left style="dotted">
        <color indexed="64"/>
      </left>
      <right style="dotted">
        <color indexed="64"/>
      </right>
      <top style="hair">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hair">
        <color indexed="64"/>
      </left>
      <right style="dotted">
        <color indexed="64"/>
      </right>
      <top style="hair">
        <color indexed="64"/>
      </top>
      <bottom/>
      <diagonal/>
    </border>
    <border>
      <left style="hair">
        <color indexed="64"/>
      </left>
      <right style="dotted">
        <color indexed="64"/>
      </right>
      <top/>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diagonalUp="1">
      <left style="hair">
        <color indexed="64"/>
      </left>
      <right/>
      <top/>
      <bottom style="hair">
        <color indexed="64"/>
      </bottom>
      <diagonal style="thin">
        <color auto="1"/>
      </diagonal>
    </border>
    <border diagonalUp="1">
      <left/>
      <right/>
      <top/>
      <bottom style="hair">
        <color indexed="64"/>
      </bottom>
      <diagonal style="thin">
        <color auto="1"/>
      </diagonal>
    </border>
    <border diagonalUp="1">
      <left/>
      <right style="thin">
        <color indexed="64"/>
      </right>
      <top/>
      <bottom style="hair">
        <color indexed="64"/>
      </bottom>
      <diagonal style="thin">
        <color auto="1"/>
      </diagonal>
    </border>
    <border>
      <left style="dotted">
        <color indexed="64"/>
      </left>
      <right style="hair">
        <color indexed="64"/>
      </right>
      <top style="hair">
        <color indexed="64"/>
      </top>
      <bottom/>
      <diagonal/>
    </border>
    <border>
      <left style="dotted">
        <color indexed="64"/>
      </left>
      <right style="hair">
        <color indexed="64"/>
      </right>
      <top/>
      <bottom/>
      <diagonal/>
    </border>
    <border>
      <left style="dotted">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bottom style="medium">
        <color rgb="FF0000FF"/>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CC66FF"/>
      </left>
      <right style="medium">
        <color rgb="FFCC66FF"/>
      </right>
      <top style="thin">
        <color rgb="FFCC66FF"/>
      </top>
      <bottom style="hair">
        <color rgb="FFCC66FF"/>
      </bottom>
      <diagonal/>
    </border>
    <border>
      <left style="medium">
        <color rgb="FFCC66FF"/>
      </left>
      <right style="medium">
        <color rgb="FFCC66FF"/>
      </right>
      <top style="hair">
        <color rgb="FFCC66FF"/>
      </top>
      <bottom style="medium">
        <color rgb="FFCC66FF"/>
      </bottom>
      <diagonal/>
    </border>
    <border>
      <left style="thin">
        <color rgb="FFCC66FF"/>
      </left>
      <right/>
      <top style="hair">
        <color rgb="FFCC66FF"/>
      </top>
      <bottom style="medium">
        <color rgb="FFCC66FF"/>
      </bottom>
      <diagonal/>
    </border>
    <border>
      <left style="thin">
        <color rgb="FFCC66FF"/>
      </left>
      <right/>
      <top style="medium">
        <color rgb="FFCC66FF"/>
      </top>
      <bottom style="thin">
        <color rgb="FFCC66FF"/>
      </bottom>
      <diagonal/>
    </border>
    <border>
      <left style="medium">
        <color rgb="FFCC66FF"/>
      </left>
      <right style="medium">
        <color rgb="FFCC66FF"/>
      </right>
      <top/>
      <bottom style="medium">
        <color rgb="FFCC66FF"/>
      </bottom>
      <diagonal/>
    </border>
    <border diagonalDown="1">
      <left style="thin">
        <color rgb="FFCC66FF"/>
      </left>
      <right style="thin">
        <color rgb="FFCC66FF"/>
      </right>
      <top style="thin">
        <color rgb="FFCC66FF"/>
      </top>
      <bottom style="hair">
        <color rgb="FFCC66FF"/>
      </bottom>
      <diagonal style="thin">
        <color rgb="FFCC66FF"/>
      </diagonal>
    </border>
    <border diagonalDown="1">
      <left style="thin">
        <color rgb="FFCC66FF"/>
      </left>
      <right style="thin">
        <color rgb="FFCC66FF"/>
      </right>
      <top style="hair">
        <color rgb="FFCC66FF"/>
      </top>
      <bottom style="medium">
        <color rgb="FFCC66FF"/>
      </bottom>
      <diagonal style="thin">
        <color rgb="FFCC66FF"/>
      </diagonal>
    </border>
    <border>
      <left/>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rgb="FF0000FF"/>
      </right>
      <top/>
      <bottom/>
      <diagonal/>
    </border>
    <border>
      <left/>
      <right/>
      <top style="medium">
        <color rgb="FF0000FF"/>
      </top>
      <bottom style="medium">
        <color rgb="FF0000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FF"/>
      </left>
      <right style="medium">
        <color rgb="FF0000FF"/>
      </right>
      <top style="thin">
        <color rgb="FF0000FF"/>
      </top>
      <bottom style="medium">
        <color rgb="FF0000FF"/>
      </bottom>
      <diagonal/>
    </border>
    <border>
      <left style="medium">
        <color rgb="FF0000FF"/>
      </left>
      <right style="thin">
        <color rgb="FF0000FF"/>
      </right>
      <top style="thin">
        <color rgb="FF0000FF"/>
      </top>
      <bottom style="medium">
        <color rgb="FF0000FF"/>
      </bottom>
      <diagonal/>
    </border>
    <border>
      <left style="thin">
        <color rgb="FF0000FF"/>
      </left>
      <right style="medium">
        <color rgb="FF0000FF"/>
      </right>
      <top style="thin">
        <color rgb="FF0000FF"/>
      </top>
      <bottom style="medium">
        <color rgb="FF0000FF"/>
      </bottom>
      <diagonal/>
    </border>
    <border>
      <left style="thin">
        <color rgb="FF0000FF"/>
      </left>
      <right style="thin">
        <color rgb="FF0000FF"/>
      </right>
      <top style="medium">
        <color rgb="FF0000FF"/>
      </top>
      <bottom style="thin">
        <color rgb="FF0000FF"/>
      </bottom>
      <diagonal/>
    </border>
    <border>
      <left style="medium">
        <color rgb="FF0000FF"/>
      </left>
      <right style="thin">
        <color rgb="FF0000FF"/>
      </right>
      <top/>
      <bottom style="thin">
        <color rgb="FF0000FF"/>
      </bottom>
      <diagonal/>
    </border>
    <border>
      <left style="thin">
        <color rgb="FF0000FF"/>
      </left>
      <right style="thin">
        <color rgb="FF0000FF"/>
      </right>
      <top style="thin">
        <color rgb="FF0000FF"/>
      </top>
      <bottom style="medium">
        <color rgb="FF0000FF"/>
      </bottom>
      <diagonal/>
    </border>
    <border>
      <left style="medium">
        <color rgb="FF0000FF"/>
      </left>
      <right style="medium">
        <color rgb="FF0000FF"/>
      </right>
      <top style="medium">
        <color rgb="FF0000FF"/>
      </top>
      <bottom style="thin">
        <color rgb="FF0000FF"/>
      </bottom>
      <diagonal/>
    </border>
    <border>
      <left style="thin">
        <color auto="1"/>
      </left>
      <right style="hair">
        <color auto="1"/>
      </right>
      <top style="medium">
        <color auto="1"/>
      </top>
      <bottom style="thin">
        <color auto="1"/>
      </bottom>
      <diagonal/>
    </border>
    <border>
      <left style="medium">
        <color auto="1"/>
      </left>
      <right style="thin">
        <color rgb="FF0000FF"/>
      </right>
      <top style="thin">
        <color rgb="FF0000FF"/>
      </top>
      <bottom style="thin">
        <color rgb="FF0000FF"/>
      </bottom>
      <diagonal/>
    </border>
    <border>
      <left style="medium">
        <color auto="1"/>
      </left>
      <right style="thin">
        <color rgb="FF0000FF"/>
      </right>
      <top/>
      <bottom style="hair">
        <color rgb="FF0000FF"/>
      </bottom>
      <diagonal/>
    </border>
    <border>
      <left style="medium">
        <color auto="1"/>
      </left>
      <right style="thin">
        <color rgb="FF0000FF"/>
      </right>
      <top style="hair">
        <color rgb="FF0000FF"/>
      </top>
      <bottom style="hair">
        <color rgb="FF0000FF"/>
      </bottom>
      <diagonal/>
    </border>
    <border>
      <left style="medium">
        <color auto="1"/>
      </left>
      <right style="thin">
        <color rgb="FF0000FF"/>
      </right>
      <top style="hair">
        <color rgb="FF0000FF"/>
      </top>
      <bottom style="thin">
        <color rgb="FF0000FF"/>
      </bottom>
      <diagonal/>
    </border>
    <border>
      <left style="hair">
        <color auto="1"/>
      </left>
      <right style="medium">
        <color auto="1"/>
      </right>
      <top/>
      <bottom/>
      <diagonal/>
    </border>
    <border>
      <left style="hair">
        <color rgb="FF0000FF"/>
      </left>
      <right/>
      <top style="thin">
        <color rgb="FF0000FF"/>
      </top>
      <bottom/>
      <diagonal/>
    </border>
    <border>
      <left style="hair">
        <color rgb="FF0000FF"/>
      </left>
      <right/>
      <top style="thin">
        <color rgb="FF0000FF"/>
      </top>
      <bottom style="hair">
        <color rgb="FF0000FF"/>
      </bottom>
      <diagonal/>
    </border>
    <border>
      <left style="hair">
        <color rgb="FF0000FF"/>
      </left>
      <right/>
      <top style="hair">
        <color rgb="FF0000FF"/>
      </top>
      <bottom style="hair">
        <color rgb="FF0000FF"/>
      </bottom>
      <diagonal/>
    </border>
    <border>
      <left/>
      <right style="thin">
        <color rgb="FFCC66FF"/>
      </right>
      <top style="medium">
        <color rgb="FFCC66FF"/>
      </top>
      <bottom style="thin">
        <color rgb="FFCC66FF"/>
      </bottom>
      <diagonal/>
    </border>
    <border>
      <left/>
      <right style="thin">
        <color rgb="FFCC66FF"/>
      </right>
      <top style="thin">
        <color rgb="FFCC66FF"/>
      </top>
      <bottom/>
      <diagonal/>
    </border>
    <border>
      <left/>
      <right style="thin">
        <color rgb="FFCC66FF"/>
      </right>
      <top style="double">
        <color rgb="FFCC66FF"/>
      </top>
      <bottom style="hair">
        <color rgb="FFCC66FF"/>
      </bottom>
      <diagonal/>
    </border>
    <border>
      <left/>
      <right style="thin">
        <color rgb="FFCC66FF"/>
      </right>
      <top style="hair">
        <color rgb="FFCC66FF"/>
      </top>
      <bottom style="hair">
        <color rgb="FFCC66FF"/>
      </bottom>
      <diagonal/>
    </border>
    <border>
      <left/>
      <right style="thin">
        <color rgb="FFCC66FF"/>
      </right>
      <top style="hair">
        <color rgb="FFCC66FF"/>
      </top>
      <bottom style="double">
        <color rgb="FFCC66FF"/>
      </bottom>
      <diagonal/>
    </border>
    <border>
      <left/>
      <right style="thin">
        <color rgb="FFCC66FF"/>
      </right>
      <top style="hair">
        <color rgb="FFCC66FF"/>
      </top>
      <bottom style="medium">
        <color rgb="FFCC66FF"/>
      </bottom>
      <diagonal/>
    </border>
    <border>
      <left style="medium">
        <color auto="1"/>
      </left>
      <right/>
      <top style="thin">
        <color rgb="FFCC66FF"/>
      </top>
      <bottom style="thin">
        <color rgb="FFCC66FF"/>
      </bottom>
      <diagonal/>
    </border>
    <border>
      <left style="medium">
        <color auto="1"/>
      </left>
      <right/>
      <top/>
      <bottom style="hair">
        <color rgb="FFCC66FF"/>
      </bottom>
      <diagonal/>
    </border>
    <border>
      <left style="medium">
        <color auto="1"/>
      </left>
      <right/>
      <top style="hair">
        <color rgb="FFCC66FF"/>
      </top>
      <bottom style="hair">
        <color rgb="FFCC66FF"/>
      </bottom>
      <diagonal/>
    </border>
    <border>
      <left style="medium">
        <color auto="1"/>
      </left>
      <right/>
      <top style="thin">
        <color rgb="FFCC66FF"/>
      </top>
      <bottom style="hair">
        <color rgb="FFCC66FF"/>
      </bottom>
      <diagonal/>
    </border>
    <border>
      <left style="medium">
        <color auto="1"/>
      </left>
      <right/>
      <top style="hair">
        <color rgb="FFCC66FF"/>
      </top>
      <bottom style="thin">
        <color rgb="FFCC66FF"/>
      </bottom>
      <diagonal/>
    </border>
    <border>
      <left style="medium">
        <color auto="1"/>
      </left>
      <right style="thin">
        <color rgb="FFCC66FF"/>
      </right>
      <top style="thin">
        <color rgb="FFCC66FF"/>
      </top>
      <bottom style="hair">
        <color rgb="FFCC66FF"/>
      </bottom>
      <diagonal/>
    </border>
    <border>
      <left style="medium">
        <color auto="1"/>
      </left>
      <right style="thin">
        <color rgb="FFCC66FF"/>
      </right>
      <top style="hair">
        <color rgb="FFCC66FF"/>
      </top>
      <bottom style="thin">
        <color rgb="FFCC66FF"/>
      </bottom>
      <diagonal/>
    </border>
    <border>
      <left style="medium">
        <color auto="1"/>
      </left>
      <right style="thin">
        <color rgb="FFCC66FF"/>
      </right>
      <top style="thin">
        <color rgb="FFCC66FF"/>
      </top>
      <bottom/>
      <diagonal/>
    </border>
    <border>
      <left style="medium">
        <color auto="1"/>
      </left>
      <right style="thin">
        <color rgb="FFCC66FF"/>
      </right>
      <top/>
      <bottom/>
      <diagonal/>
    </border>
    <border>
      <left style="medium">
        <color auto="1"/>
      </left>
      <right style="thin">
        <color rgb="FFCC66FF"/>
      </right>
      <top/>
      <bottom style="thin">
        <color rgb="FFCC66FF"/>
      </bottom>
      <diagonal/>
    </border>
    <border>
      <left style="medium">
        <color auto="1"/>
      </left>
      <right style="thin">
        <color rgb="FFCC66FF"/>
      </right>
      <top style="thin">
        <color rgb="FFCC66FF"/>
      </top>
      <bottom style="double">
        <color rgb="FFCC66FF"/>
      </bottom>
      <diagonal/>
    </border>
    <border>
      <left style="medium">
        <color auto="1"/>
      </left>
      <right style="thin">
        <color rgb="FFCC66FF"/>
      </right>
      <top style="double">
        <color rgb="FFCC66FF"/>
      </top>
      <bottom style="hair">
        <color rgb="FFCC66FF"/>
      </bottom>
      <diagonal/>
    </border>
    <border>
      <left style="medium">
        <color auto="1"/>
      </left>
      <right style="thin">
        <color rgb="FFCC66FF"/>
      </right>
      <top style="hair">
        <color rgb="FFCC66FF"/>
      </top>
      <bottom style="hair">
        <color rgb="FFCC66FF"/>
      </bottom>
      <diagonal/>
    </border>
    <border>
      <left style="thin">
        <color indexed="64"/>
      </left>
      <right style="thin">
        <color indexed="64"/>
      </right>
      <top style="medium">
        <color indexed="64"/>
      </top>
      <bottom style="medium">
        <color indexed="64"/>
      </bottom>
      <diagonal/>
    </border>
    <border>
      <left/>
      <right/>
      <top style="medium">
        <color rgb="FF0000FF"/>
      </top>
      <bottom style="thin">
        <color rgb="FF0000FF"/>
      </bottom>
      <diagonal/>
    </border>
    <border>
      <left/>
      <right/>
      <top style="medium">
        <color rgb="FFCC66FF"/>
      </top>
      <bottom style="thin">
        <color rgb="FFCC66FF"/>
      </bottom>
      <diagonal/>
    </border>
    <border>
      <left/>
      <right/>
      <top/>
      <bottom style="hair">
        <color rgb="FFCC66FF"/>
      </bottom>
      <diagonal/>
    </border>
    <border>
      <left/>
      <right/>
      <top style="hair">
        <color rgb="FFCC66FF"/>
      </top>
      <bottom style="hair">
        <color rgb="FFCC66FF"/>
      </bottom>
      <diagonal/>
    </border>
    <border>
      <left/>
      <right/>
      <top style="hair">
        <color rgb="FFCC66FF"/>
      </top>
      <bottom style="medium">
        <color rgb="FFCC66FF"/>
      </bottom>
      <diagonal/>
    </border>
    <border>
      <left/>
      <right/>
      <top style="medium">
        <color rgb="FFCC66FF"/>
      </top>
      <bottom style="medium">
        <color rgb="FFCC66FF"/>
      </bottom>
      <diagonal/>
    </border>
    <border>
      <left style="medium">
        <color rgb="FF0000FF"/>
      </left>
      <right/>
      <top style="medium">
        <color rgb="FF0000FF"/>
      </top>
      <bottom style="thin">
        <color rgb="FF0000FF"/>
      </bottom>
      <diagonal/>
    </border>
    <border>
      <left style="medium">
        <color rgb="FF0000FF"/>
      </left>
      <right style="hair">
        <color rgb="FF0000FF"/>
      </right>
      <top style="thin">
        <color rgb="FF0000FF"/>
      </top>
      <bottom/>
      <diagonal/>
    </border>
    <border>
      <left style="medium">
        <color rgb="FF0000FF"/>
      </left>
      <right style="hair">
        <color rgb="FF0000FF"/>
      </right>
      <top style="hair">
        <color rgb="FF0000FF"/>
      </top>
      <bottom style="medium">
        <color rgb="FF0000FF"/>
      </bottom>
      <diagonal/>
    </border>
    <border>
      <left style="hair">
        <color rgb="FF0000FF"/>
      </left>
      <right style="thin">
        <color rgb="FF0000FF"/>
      </right>
      <top style="hair">
        <color rgb="FF0000FF"/>
      </top>
      <bottom style="medium">
        <color rgb="FF0000FF"/>
      </bottom>
      <diagonal/>
    </border>
    <border>
      <left style="medium">
        <color rgb="FF0000FF"/>
      </left>
      <right style="hair">
        <color rgb="FF0000FF"/>
      </right>
      <top style="hair">
        <color rgb="FF0000FF"/>
      </top>
      <bottom style="hair">
        <color rgb="FF0000FF"/>
      </bottom>
      <diagonal/>
    </border>
    <border>
      <left/>
      <right style="hair">
        <color theme="1"/>
      </right>
      <top style="hair">
        <color theme="1"/>
      </top>
      <bottom style="medium">
        <color theme="1"/>
      </bottom>
      <diagonal/>
    </border>
    <border>
      <left style="medium">
        <color rgb="FF0000FF"/>
      </left>
      <right/>
      <top/>
      <bottom style="medium">
        <color rgb="FF0000FF"/>
      </bottom>
      <diagonal/>
    </border>
    <border>
      <left style="medium">
        <color rgb="FF0000FF"/>
      </left>
      <right style="hair">
        <color rgb="FF0000FF"/>
      </right>
      <top style="medium">
        <color rgb="FF0000FF"/>
      </top>
      <bottom style="hair">
        <color rgb="FF0000FF"/>
      </bottom>
      <diagonal/>
    </border>
    <border>
      <left style="hair">
        <color rgb="FF0000FF"/>
      </left>
      <right style="hair">
        <color rgb="FF0000FF"/>
      </right>
      <top style="medium">
        <color rgb="FF0000FF"/>
      </top>
      <bottom style="hair">
        <color rgb="FF0000FF"/>
      </bottom>
      <diagonal/>
    </border>
    <border>
      <left style="hair">
        <color rgb="FF0000FF"/>
      </left>
      <right style="hair">
        <color rgb="FF0000FF"/>
      </right>
      <top style="hair">
        <color rgb="FF0000FF"/>
      </top>
      <bottom style="hair">
        <color rgb="FF0000FF"/>
      </bottom>
      <diagonal/>
    </border>
    <border>
      <left style="hair">
        <color rgb="FF0000FF"/>
      </left>
      <right style="hair">
        <color rgb="FF0000FF"/>
      </right>
      <top style="hair">
        <color rgb="FF0000FF"/>
      </top>
      <bottom style="medium">
        <color rgb="FF0000FF"/>
      </bottom>
      <diagonal/>
    </border>
    <border>
      <left/>
      <right style="hair">
        <color rgb="FF0000FF"/>
      </right>
      <top style="medium">
        <color rgb="FF0000FF"/>
      </top>
      <bottom style="hair">
        <color rgb="FF0000FF"/>
      </bottom>
      <diagonal/>
    </border>
    <border>
      <left/>
      <right style="hair">
        <color rgb="FF0000FF"/>
      </right>
      <top style="hair">
        <color rgb="FF0000FF"/>
      </top>
      <bottom style="hair">
        <color rgb="FF0000FF"/>
      </bottom>
      <diagonal/>
    </border>
    <border>
      <left/>
      <right style="hair">
        <color rgb="FF0000FF"/>
      </right>
      <top style="hair">
        <color rgb="FF0000FF"/>
      </top>
      <bottom style="medium">
        <color rgb="FF0000FF"/>
      </bottom>
      <diagonal/>
    </border>
    <border>
      <left style="hair">
        <color rgb="FF0000FF"/>
      </left>
      <right style="thin">
        <color rgb="FF0000FF"/>
      </right>
      <top style="medium">
        <color rgb="FF0000FF"/>
      </top>
      <bottom style="hair">
        <color rgb="FF0000FF"/>
      </bottom>
      <diagonal/>
    </border>
    <border>
      <left style="thin">
        <color rgb="FF0000FF"/>
      </left>
      <right style="hair">
        <color rgb="FF0000FF"/>
      </right>
      <top style="medium">
        <color rgb="FF0000FF"/>
      </top>
      <bottom/>
      <diagonal/>
    </border>
    <border>
      <left style="hair">
        <color rgb="FF0000FF"/>
      </left>
      <right style="hair">
        <color rgb="FF0000FF"/>
      </right>
      <top style="medium">
        <color rgb="FF0000FF"/>
      </top>
      <bottom/>
      <diagonal/>
    </border>
    <border>
      <left style="thin">
        <color rgb="FF0000FF"/>
      </left>
      <right style="hair">
        <color rgb="FF0000FF"/>
      </right>
      <top/>
      <bottom style="medium">
        <color rgb="FF0000FF"/>
      </bottom>
      <diagonal/>
    </border>
    <border>
      <left style="hair">
        <color rgb="FF0000FF"/>
      </left>
      <right style="hair">
        <color rgb="FF0000FF"/>
      </right>
      <top/>
      <bottom style="medium">
        <color rgb="FF0000FF"/>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auto="1"/>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rgb="FF0000FF"/>
      </left>
      <right style="thin">
        <color rgb="FF0000FF"/>
      </right>
      <top style="thin">
        <color rgb="FF0000FF"/>
      </top>
      <bottom style="hair">
        <color rgb="FF0000FF"/>
      </bottom>
      <diagonal/>
    </border>
    <border>
      <left style="thin">
        <color rgb="FF0000FF"/>
      </left>
      <right style="hair">
        <color rgb="FF0000FF"/>
      </right>
      <top style="hair">
        <color rgb="FF0000FF"/>
      </top>
      <bottom style="medium">
        <color rgb="FF0000FF"/>
      </bottom>
      <diagonal/>
    </border>
    <border>
      <left style="thin">
        <color rgb="FF0000FF"/>
      </left>
      <right style="hair">
        <color rgb="FF0000FF"/>
      </right>
      <top style="hair">
        <color rgb="FF0000FF"/>
      </top>
      <bottom/>
      <diagonal/>
    </border>
    <border>
      <left style="thin">
        <color rgb="FF0000FF"/>
      </left>
      <right style="hair">
        <color rgb="FF0000FF"/>
      </right>
      <top style="medium">
        <color rgb="FF0000FF"/>
      </top>
      <bottom style="thin">
        <color rgb="FF0000FF"/>
      </bottom>
      <diagonal/>
    </border>
    <border>
      <left style="thin">
        <color rgb="FF0000FF"/>
      </left>
      <right style="thin">
        <color rgb="FF0000FF"/>
      </right>
      <top/>
      <bottom style="thin">
        <color rgb="FF0000FF"/>
      </bottom>
      <diagonal/>
    </border>
    <border>
      <left style="thin">
        <color indexed="64"/>
      </left>
      <right/>
      <top style="medium">
        <color indexed="64"/>
      </top>
      <bottom style="medium">
        <color indexed="64"/>
      </bottom>
      <diagonal/>
    </border>
    <border>
      <left style="hair">
        <color rgb="FF0000FF"/>
      </left>
      <right/>
      <top style="medium">
        <color rgb="FF0000FF"/>
      </top>
      <bottom style="thin">
        <color rgb="FF0000FF"/>
      </bottom>
      <diagonal/>
    </border>
    <border>
      <left style="hair">
        <color rgb="FF0000FF"/>
      </left>
      <right/>
      <top style="hair">
        <color rgb="FF0000FF"/>
      </top>
      <bottom/>
      <diagonal/>
    </border>
    <border>
      <left style="hair">
        <color rgb="FF0000FF"/>
      </left>
      <right/>
      <top style="hair">
        <color rgb="FF0000FF"/>
      </top>
      <bottom style="medium">
        <color rgb="FF0000FF"/>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bottom style="medium">
        <color rgb="FF0000FF"/>
      </bottom>
      <diagonal/>
    </border>
    <border>
      <left style="thin">
        <color rgb="FFCC66FF"/>
      </left>
      <right style="medium">
        <color rgb="FFCC66FF"/>
      </right>
      <top style="thin">
        <color rgb="FFCC66FF"/>
      </top>
      <bottom style="hair">
        <color rgb="FFCC66FF"/>
      </bottom>
      <diagonal/>
    </border>
    <border>
      <left/>
      <right style="medium">
        <color rgb="FF0000FF"/>
      </right>
      <top style="medium">
        <color rgb="FF0000FF"/>
      </top>
      <bottom style="thin">
        <color rgb="FF0000FF"/>
      </bottom>
      <diagonal/>
    </border>
    <border>
      <left style="thin">
        <color rgb="FF0000FF"/>
      </left>
      <right style="medium">
        <color rgb="FF0000FF"/>
      </right>
      <top style="thin">
        <color rgb="FF0000FF"/>
      </top>
      <bottom style="hair">
        <color rgb="FF0000FF"/>
      </bottom>
      <diagonal/>
    </border>
    <border>
      <left style="thin">
        <color rgb="FF0000FF"/>
      </left>
      <right style="medium">
        <color rgb="FF0000FF"/>
      </right>
      <top style="hair">
        <color rgb="FF0000FF"/>
      </top>
      <bottom style="medium">
        <color rgb="FF0000FF"/>
      </bottom>
      <diagonal/>
    </border>
    <border>
      <left style="medium">
        <color rgb="FF0000FF"/>
      </left>
      <right/>
      <top style="medium">
        <color rgb="FFCC66FF"/>
      </top>
      <bottom style="thin">
        <color rgb="FFCC66FF"/>
      </bottom>
      <diagonal/>
    </border>
    <border>
      <left/>
      <right style="medium">
        <color rgb="FFCC66FF"/>
      </right>
      <top style="medium">
        <color rgb="FFCC66FF"/>
      </top>
      <bottom style="thin">
        <color rgb="FFCC66FF"/>
      </bottom>
      <diagonal/>
    </border>
    <border>
      <left/>
      <right/>
      <top/>
      <bottom style="medium">
        <color theme="1"/>
      </bottom>
      <diagonal/>
    </border>
    <border>
      <left/>
      <right style="thin">
        <color rgb="FF0000FF"/>
      </right>
      <top style="thin">
        <color rgb="FF0000FF"/>
      </top>
      <bottom style="medium">
        <color rgb="FF0000FF"/>
      </bottom>
      <diagonal/>
    </border>
    <border>
      <left style="medium">
        <color indexed="64"/>
      </left>
      <right style="thin">
        <color rgb="FF0000FF"/>
      </right>
      <top style="thin">
        <color rgb="FF0000FF"/>
      </top>
      <bottom/>
      <diagonal/>
    </border>
    <border>
      <left style="medium">
        <color indexed="64"/>
      </left>
      <right style="thin">
        <color rgb="FF0000FF"/>
      </right>
      <top style="thin">
        <color rgb="FF0000FF"/>
      </top>
      <bottom style="hair">
        <color rgb="FF0000FF"/>
      </bottom>
      <diagonal/>
    </border>
    <border>
      <left style="thin">
        <color rgb="FF0000FF"/>
      </left>
      <right style="thin">
        <color rgb="FF0000FF"/>
      </right>
      <top style="thin">
        <color rgb="FF0000FF"/>
      </top>
      <bottom style="medium">
        <color indexed="64"/>
      </bottom>
      <diagonal/>
    </border>
    <border>
      <left style="medium">
        <color rgb="FFCC66FF"/>
      </left>
      <right style="medium">
        <color rgb="FFCC66FF"/>
      </right>
      <top style="thin">
        <color rgb="FFCC66FF"/>
      </top>
      <bottom style="medium">
        <color rgb="FFCC66FF"/>
      </bottom>
      <diagonal/>
    </border>
    <border>
      <left/>
      <right/>
      <top style="medium">
        <color rgb="FFCC66FF"/>
      </top>
      <bottom/>
      <diagonal/>
    </border>
    <border>
      <left style="medium">
        <color rgb="FF0000FF"/>
      </left>
      <right style="medium">
        <color rgb="FF0000FF"/>
      </right>
      <top style="thin">
        <color rgb="FF0000FF"/>
      </top>
      <bottom style="medium">
        <color theme="1"/>
      </bottom>
      <diagonal/>
    </border>
    <border>
      <left style="hair">
        <color rgb="FF0000FF"/>
      </left>
      <right style="medium">
        <color rgb="FF0000FF"/>
      </right>
      <top style="medium">
        <color rgb="FF0000FF"/>
      </top>
      <bottom/>
      <diagonal/>
    </border>
    <border>
      <left style="hair">
        <color rgb="FF0000FF"/>
      </left>
      <right style="medium">
        <color rgb="FF0000FF"/>
      </right>
      <top/>
      <bottom style="medium">
        <color rgb="FF0000FF"/>
      </bottom>
      <diagonal/>
    </border>
    <border>
      <left style="hair">
        <color rgb="FF0000FF"/>
      </left>
      <right style="medium">
        <color rgb="FF0000FF"/>
      </right>
      <top style="medium">
        <color rgb="FF0000FF"/>
      </top>
      <bottom style="hair">
        <color rgb="FF0000FF"/>
      </bottom>
      <diagonal/>
    </border>
    <border>
      <left style="hair">
        <color rgb="FF0000FF"/>
      </left>
      <right style="medium">
        <color rgb="FF0000FF"/>
      </right>
      <top style="hair">
        <color rgb="FF0000FF"/>
      </top>
      <bottom style="hair">
        <color rgb="FF0000FF"/>
      </bottom>
      <diagonal/>
    </border>
    <border>
      <left style="hair">
        <color rgb="FF0000FF"/>
      </left>
      <right style="medium">
        <color rgb="FF0000FF"/>
      </right>
      <top style="hair">
        <color rgb="FF0000FF"/>
      </top>
      <bottom style="medium">
        <color rgb="FF0000FF"/>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medium">
        <color rgb="FF0000FF"/>
      </left>
      <right style="thin">
        <color rgb="FF0000FF"/>
      </right>
      <top style="thin">
        <color rgb="FF0000FF"/>
      </top>
      <bottom/>
      <diagonal/>
    </border>
    <border>
      <left style="thin">
        <color rgb="FF0000FF"/>
      </left>
      <right style="medium">
        <color rgb="FF0000FF"/>
      </right>
      <top/>
      <bottom style="hair">
        <color rgb="FF0000FF"/>
      </bottom>
      <diagonal/>
    </border>
    <border>
      <left style="medium">
        <color auto="1"/>
      </left>
      <right style="thin">
        <color rgb="FF0000FF"/>
      </right>
      <top style="hair">
        <color rgb="FF0000FF"/>
      </top>
      <bottom style="medium">
        <color rgb="FF0000FF"/>
      </bottom>
      <diagonal/>
    </border>
    <border>
      <left style="hair">
        <color rgb="FF0000FF"/>
      </left>
      <right style="medium">
        <color rgb="FF0000FF"/>
      </right>
      <top style="thin">
        <color rgb="FF0000FF"/>
      </top>
      <bottom style="hair">
        <color rgb="FF0000FF"/>
      </bottom>
      <diagonal/>
    </border>
    <border>
      <left style="hair">
        <color rgb="FF0000FF"/>
      </left>
      <right style="medium">
        <color rgb="FF0000FF"/>
      </right>
      <top style="hair">
        <color rgb="FF0000FF"/>
      </top>
      <bottom style="thin">
        <color rgb="FF0000FF"/>
      </bottom>
      <diagonal/>
    </border>
    <border>
      <left style="medium">
        <color indexed="64"/>
      </left>
      <right/>
      <top style="thin">
        <color rgb="FF0000FF"/>
      </top>
      <bottom style="medium">
        <color rgb="FF0000FF"/>
      </bottom>
      <diagonal/>
    </border>
    <border>
      <left style="hair">
        <color rgb="FF0000FF"/>
      </left>
      <right style="medium">
        <color rgb="FF0000FF"/>
      </right>
      <top style="medium">
        <color rgb="FF0000FF"/>
      </top>
      <bottom style="thin">
        <color rgb="FF0000FF"/>
      </bottom>
      <diagonal/>
    </border>
    <border>
      <left style="medium">
        <color auto="1"/>
      </left>
      <right style="medium">
        <color rgb="FF0000FF"/>
      </right>
      <top style="medium">
        <color rgb="FF0000FF"/>
      </top>
      <bottom style="thin">
        <color rgb="FF0000FF"/>
      </bottom>
      <diagonal/>
    </border>
    <border>
      <left style="medium">
        <color auto="1"/>
      </left>
      <right style="thin">
        <color rgb="FFCC66FF"/>
      </right>
      <top style="thin">
        <color rgb="FFCC66FF"/>
      </top>
      <bottom style="medium">
        <color rgb="FFCC66FF"/>
      </bottom>
      <diagonal/>
    </border>
    <border>
      <left style="medium">
        <color auto="1"/>
      </left>
      <right style="medium">
        <color rgb="FFCC66FF"/>
      </right>
      <top style="medium">
        <color rgb="FFCC66FF"/>
      </top>
      <bottom style="thin">
        <color rgb="FFCC66FF"/>
      </bottom>
      <diagonal/>
    </border>
    <border>
      <left style="hair">
        <color rgb="FFCC66FF"/>
      </left>
      <right style="medium">
        <color rgb="FFCC66FF"/>
      </right>
      <top style="hair">
        <color rgb="FFCC66FF"/>
      </top>
      <bottom style="hair">
        <color rgb="FFCC66FF"/>
      </bottom>
      <diagonal/>
    </border>
    <border>
      <left style="medium">
        <color auto="1"/>
      </left>
      <right/>
      <top style="thin">
        <color rgb="FFCC66FF"/>
      </top>
      <bottom/>
      <diagonal/>
    </border>
    <border>
      <left style="medium">
        <color auto="1"/>
      </left>
      <right/>
      <top style="medium">
        <color rgb="FFCC66FF"/>
      </top>
      <bottom style="thin">
        <color rgb="FFCC66FF"/>
      </bottom>
      <diagonal/>
    </border>
    <border>
      <left style="hair">
        <color rgb="FFCC66FF"/>
      </left>
      <right style="medium">
        <color rgb="FFCC66FF"/>
      </right>
      <top style="thin">
        <color rgb="FFCC66FF"/>
      </top>
      <bottom style="hair">
        <color rgb="FFCC66FF"/>
      </bottom>
      <diagonal/>
    </border>
    <border>
      <left style="hair">
        <color rgb="FFCC66FF"/>
      </left>
      <right style="medium">
        <color rgb="FFCC66FF"/>
      </right>
      <top style="hair">
        <color rgb="FFCC66FF"/>
      </top>
      <bottom style="thin">
        <color rgb="FFCC66FF"/>
      </bottom>
      <diagonal/>
    </border>
    <border>
      <left style="medium">
        <color auto="1"/>
      </left>
      <right/>
      <top/>
      <bottom style="medium">
        <color rgb="FFCC66FF"/>
      </bottom>
      <diagonal/>
    </border>
    <border>
      <left style="hair">
        <color rgb="FFCC66FF"/>
      </left>
      <right style="thin">
        <color rgb="FFCC66FF"/>
      </right>
      <top/>
      <bottom style="medium">
        <color rgb="FFCC66FF"/>
      </bottom>
      <diagonal/>
    </border>
    <border>
      <left style="thin">
        <color rgb="FFCC66FF"/>
      </left>
      <right/>
      <top/>
      <bottom style="medium">
        <color rgb="FFCC66FF"/>
      </bottom>
      <diagonal/>
    </border>
    <border>
      <left style="hair">
        <color rgb="FFCC66FF"/>
      </left>
      <right style="medium">
        <color rgb="FFCC66FF"/>
      </right>
      <top/>
      <bottom style="medium">
        <color rgb="FFCC66FF"/>
      </bottom>
      <diagonal/>
    </border>
    <border>
      <left style="medium">
        <color auto="1"/>
      </left>
      <right style="thin">
        <color rgb="FFCC66FF"/>
      </right>
      <top/>
      <bottom style="medium">
        <color rgb="FFCC66FF"/>
      </bottom>
      <diagonal/>
    </border>
    <border>
      <left style="medium">
        <color auto="1"/>
      </left>
      <right style="thin">
        <color rgb="FFCC66FF"/>
      </right>
      <top style="medium">
        <color rgb="FFCC66FF"/>
      </top>
      <bottom/>
      <diagonal/>
    </border>
    <border>
      <left style="thin">
        <color rgb="FFCC66FF"/>
      </left>
      <right style="thin">
        <color rgb="FFCC66FF"/>
      </right>
      <top style="medium">
        <color rgb="FFCC66FF"/>
      </top>
      <bottom/>
      <diagonal/>
    </border>
    <border>
      <left style="thin">
        <color rgb="FFCC66FF"/>
      </left>
      <right style="medium">
        <color rgb="FFCC66FF"/>
      </right>
      <top style="medium">
        <color rgb="FFCC66FF"/>
      </top>
      <bottom/>
      <diagonal/>
    </border>
    <border>
      <left style="thin">
        <color rgb="FFCC66FF"/>
      </left>
      <right style="medium">
        <color rgb="FFCC66FF"/>
      </right>
      <top style="thin">
        <color rgb="FFCC66FF"/>
      </top>
      <bottom style="double">
        <color rgb="FFCC66FF"/>
      </bottom>
      <diagonal/>
    </border>
    <border>
      <left style="medium">
        <color auto="1"/>
      </left>
      <right style="thin">
        <color rgb="FFCC66FF"/>
      </right>
      <top style="hair">
        <color rgb="FFCC66FF"/>
      </top>
      <bottom style="medium">
        <color rgb="FFCC66FF"/>
      </bottom>
      <diagonal/>
    </border>
    <border>
      <left style="medium">
        <color rgb="FFCC66FF"/>
      </left>
      <right/>
      <top/>
      <bottom style="medium">
        <color rgb="FFCC66FF"/>
      </bottom>
      <diagonal/>
    </border>
    <border>
      <left style="medium">
        <color auto="1"/>
      </left>
      <right/>
      <top style="medium">
        <color rgb="FFCC66FF"/>
      </top>
      <bottom/>
      <diagonal/>
    </border>
    <border>
      <left style="thin">
        <color rgb="FFCC66FF"/>
      </left>
      <right style="dotted">
        <color rgb="FFCC66FF"/>
      </right>
      <top style="medium">
        <color rgb="FFCC66FF"/>
      </top>
      <bottom style="thin">
        <color rgb="FFCC66FF"/>
      </bottom>
      <diagonal/>
    </border>
    <border>
      <left style="dotted">
        <color rgb="FFCC66FF"/>
      </left>
      <right style="thin">
        <color rgb="FFCC66FF"/>
      </right>
      <top style="medium">
        <color rgb="FFCC66FF"/>
      </top>
      <bottom style="thin">
        <color rgb="FFCC66FF"/>
      </bottom>
      <diagonal/>
    </border>
    <border>
      <left style="dotted">
        <color rgb="FFCC66FF"/>
      </left>
      <right style="medium">
        <color rgb="FFCC66FF"/>
      </right>
      <top style="medium">
        <color rgb="FFCC66FF"/>
      </top>
      <bottom style="thin">
        <color rgb="FFCC66FF"/>
      </bottom>
      <diagonal/>
    </border>
    <border>
      <left style="dotted">
        <color rgb="FFCC66FF"/>
      </left>
      <right style="medium">
        <color rgb="FFCC66FF"/>
      </right>
      <top style="thin">
        <color rgb="FFCC66FF"/>
      </top>
      <bottom/>
      <diagonal/>
    </border>
    <border>
      <left style="dotted">
        <color rgb="FFCC66FF"/>
      </left>
      <right style="medium">
        <color rgb="FFCC66FF"/>
      </right>
      <top style="hair">
        <color rgb="FFCC66FF"/>
      </top>
      <bottom style="hair">
        <color rgb="FFCC66FF"/>
      </bottom>
      <diagonal/>
    </border>
    <border>
      <left style="dotted">
        <color rgb="FFCC66FF"/>
      </left>
      <right style="medium">
        <color rgb="FFCC66FF"/>
      </right>
      <top/>
      <bottom style="thin">
        <color rgb="FFCC66FF"/>
      </bottom>
      <diagonal/>
    </border>
    <border>
      <left style="thin">
        <color rgb="FFCC66FF"/>
      </left>
      <right style="dotted">
        <color rgb="FFCC66FF"/>
      </right>
      <top style="thin">
        <color rgb="FFCC66FF"/>
      </top>
      <bottom style="medium">
        <color rgb="FFCC66FF"/>
      </bottom>
      <diagonal/>
    </border>
    <border>
      <left style="dotted">
        <color rgb="FFCC66FF"/>
      </left>
      <right style="thin">
        <color rgb="FFCC66FF"/>
      </right>
      <top style="thin">
        <color rgb="FFCC66FF"/>
      </top>
      <bottom style="medium">
        <color rgb="FFCC66FF"/>
      </bottom>
      <diagonal/>
    </border>
    <border>
      <left style="dotted">
        <color rgb="FFCC66FF"/>
      </left>
      <right style="medium">
        <color rgb="FFCC66FF"/>
      </right>
      <top style="thin">
        <color rgb="FFCC66FF"/>
      </top>
      <bottom style="medium">
        <color rgb="FFCC66FF"/>
      </bottom>
      <diagonal/>
    </border>
    <border>
      <left style="medium">
        <color auto="1"/>
      </left>
      <right style="medium">
        <color rgb="FFCC66FF"/>
      </right>
      <top/>
      <bottom style="thin">
        <color rgb="FFCC66FF"/>
      </bottom>
      <diagonal/>
    </border>
    <border>
      <left style="medium">
        <color auto="1"/>
      </left>
      <right style="thin">
        <color rgb="FFCC66FF"/>
      </right>
      <top style="medium">
        <color rgb="FFCC66FF"/>
      </top>
      <bottom style="thin">
        <color rgb="FFCC66FF"/>
      </bottom>
      <diagonal/>
    </border>
    <border>
      <left style="medium">
        <color auto="1"/>
      </left>
      <right style="thin">
        <color rgb="FFCC66FF"/>
      </right>
      <top style="thin">
        <color rgb="FFCC66FF"/>
      </top>
      <bottom style="thin">
        <color rgb="FFCC66FF"/>
      </bottom>
      <diagonal/>
    </border>
    <border>
      <left style="medium">
        <color rgb="FF0000FF"/>
      </left>
      <right style="thin">
        <color rgb="FFCC66FF"/>
      </right>
      <top style="thin">
        <color rgb="FFCC66FF"/>
      </top>
      <bottom style="hair">
        <color rgb="FFCC66FF"/>
      </bottom>
      <diagonal/>
    </border>
    <border>
      <left style="medium">
        <color rgb="FF0000FF"/>
      </left>
      <right style="thin">
        <color rgb="FFCC66FF"/>
      </right>
      <top style="hair">
        <color rgb="FFCC66FF"/>
      </top>
      <bottom style="hair">
        <color rgb="FFCC66FF"/>
      </bottom>
      <diagonal/>
    </border>
    <border>
      <left style="medium">
        <color rgb="FF0000FF"/>
      </left>
      <right style="thin">
        <color rgb="FFCC66FF"/>
      </right>
      <top style="hair">
        <color rgb="FFCC66FF"/>
      </top>
      <bottom style="medium">
        <color rgb="FFCC66FF"/>
      </bottom>
      <diagonal/>
    </border>
    <border>
      <left style="thick">
        <color rgb="FFFF0000"/>
      </left>
      <right style="thin">
        <color indexed="64"/>
      </right>
      <top style="thick">
        <color rgb="FFFF0000"/>
      </top>
      <bottom style="thin">
        <color indexed="64"/>
      </bottom>
      <diagonal/>
    </border>
    <border>
      <left style="thick">
        <color rgb="FFFF0000"/>
      </left>
      <right/>
      <top style="medium">
        <color indexed="64"/>
      </top>
      <bottom/>
      <diagonal/>
    </border>
    <border>
      <left style="thick">
        <color rgb="FFFF0000"/>
      </left>
      <right/>
      <top/>
      <bottom style="thick">
        <color rgb="FFFF0000"/>
      </bottom>
      <diagonal/>
    </border>
    <border>
      <left/>
      <right/>
      <top/>
      <bottom style="thick">
        <color rgb="FFFF0000"/>
      </bottom>
      <diagonal/>
    </border>
    <border>
      <left style="medium">
        <color rgb="FFCC66FF"/>
      </left>
      <right/>
      <top style="medium">
        <color rgb="FFCC66FF"/>
      </top>
      <bottom style="thin">
        <color rgb="FFCC66FF"/>
      </bottom>
      <diagonal/>
    </border>
    <border>
      <left style="medium">
        <color rgb="FFCC66FF"/>
      </left>
      <right/>
      <top style="thin">
        <color rgb="FFCC66FF"/>
      </top>
      <bottom style="medium">
        <color rgb="FFCC66FF"/>
      </bottom>
      <diagonal/>
    </border>
    <border>
      <left style="medium">
        <color auto="1"/>
      </left>
      <right/>
      <top style="thin">
        <color rgb="FFCC66FF"/>
      </top>
      <bottom style="medium">
        <color rgb="FFCC66FF"/>
      </bottom>
      <diagonal/>
    </border>
    <border>
      <left style="hair">
        <color rgb="FFCC66FF"/>
      </left>
      <right style="thin">
        <color rgb="FFCC66FF"/>
      </right>
      <top style="thin">
        <color rgb="FFCC66FF"/>
      </top>
      <bottom style="medium">
        <color rgb="FFCC66FF"/>
      </bottom>
      <diagonal/>
    </border>
    <border>
      <left style="hair">
        <color rgb="FFCC66FF"/>
      </left>
      <right style="medium">
        <color rgb="FFCC66FF"/>
      </right>
      <top style="thin">
        <color rgb="FFCC66FF"/>
      </top>
      <bottom style="medium">
        <color rgb="FFCC66FF"/>
      </bottom>
      <diagonal/>
    </border>
    <border>
      <left style="medium">
        <color rgb="FFCC66FF"/>
      </left>
      <right/>
      <top style="medium">
        <color rgb="FFCC66FF"/>
      </top>
      <bottom/>
      <diagonal/>
    </border>
    <border>
      <left/>
      <right style="medium">
        <color rgb="FFCC66FF"/>
      </right>
      <top style="thin">
        <color rgb="FFCC66FF"/>
      </top>
      <bottom/>
      <diagonal/>
    </border>
    <border>
      <left style="thin">
        <color rgb="FFCC66FF"/>
      </left>
      <right style="medium">
        <color indexed="64"/>
      </right>
      <top style="thin">
        <color rgb="FFCC66FF"/>
      </top>
      <bottom style="medium">
        <color rgb="FFCC66FF"/>
      </bottom>
      <diagonal/>
    </border>
    <border>
      <left style="thin">
        <color rgb="FFCC66FF"/>
      </left>
      <right style="medium">
        <color auto="1"/>
      </right>
      <top style="medium">
        <color rgb="FFCC66FF"/>
      </top>
      <bottom style="thin">
        <color rgb="FFCC66FF"/>
      </bottom>
      <diagonal/>
    </border>
    <border>
      <left style="medium">
        <color rgb="FF0000FF"/>
      </left>
      <right/>
      <top style="medium">
        <color indexed="64"/>
      </top>
      <bottom style="medium">
        <color rgb="FF0000FF"/>
      </bottom>
      <diagonal/>
    </border>
    <border>
      <left/>
      <right/>
      <top style="medium">
        <color indexed="64"/>
      </top>
      <bottom style="medium">
        <color rgb="FF0000FF"/>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medium">
        <color indexed="64"/>
      </right>
      <top style="thick">
        <color rgb="FFFF0000"/>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medium">
        <color theme="1"/>
      </top>
      <bottom/>
      <diagonal/>
    </border>
    <border>
      <left style="medium">
        <color auto="1"/>
      </left>
      <right/>
      <top/>
      <bottom style="thin">
        <color rgb="FFCC66FF"/>
      </bottom>
      <diagonal/>
    </border>
    <border>
      <left style="medium">
        <color rgb="FFCC66FF"/>
      </left>
      <right style="thin">
        <color rgb="FFCC66FF"/>
      </right>
      <top style="medium">
        <color rgb="FFCC66FF"/>
      </top>
      <bottom style="hair">
        <color rgb="FFCC66FF"/>
      </bottom>
      <diagonal/>
    </border>
    <border>
      <left style="thin">
        <color rgb="FFCC66FF"/>
      </left>
      <right style="medium">
        <color rgb="FFCC66FF"/>
      </right>
      <top style="medium">
        <color rgb="FFCC66FF"/>
      </top>
      <bottom style="hair">
        <color rgb="FFCC66FF"/>
      </bottom>
      <diagonal/>
    </border>
    <border>
      <left style="thin">
        <color rgb="FFCC66FF"/>
      </left>
      <right style="hair">
        <color rgb="FFCC66FF"/>
      </right>
      <top style="thin">
        <color rgb="FFCC66FF"/>
      </top>
      <bottom style="medium">
        <color rgb="FFCC66FF"/>
      </bottom>
      <diagonal/>
    </border>
    <border>
      <left/>
      <right style="thin">
        <color rgb="FFCC66FF"/>
      </right>
      <top style="thin">
        <color rgb="FFCC66FF"/>
      </top>
      <bottom style="medium">
        <color rgb="FFCC66FF"/>
      </bottom>
      <diagonal/>
    </border>
    <border>
      <left/>
      <right style="medium">
        <color indexed="64"/>
      </right>
      <top style="thin">
        <color rgb="FFCC66FF"/>
      </top>
      <bottom style="medium">
        <color rgb="FFCC66FF"/>
      </bottom>
      <diagonal/>
    </border>
    <border>
      <left style="medium">
        <color rgb="FFCC66FF"/>
      </left>
      <right style="medium">
        <color rgb="FFCC66FF"/>
      </right>
      <top style="thin">
        <color rgb="FFCC66FF"/>
      </top>
      <bottom style="medium">
        <color auto="1"/>
      </bottom>
      <diagonal/>
    </border>
    <border>
      <left style="medium">
        <color rgb="FFCC66FF"/>
      </left>
      <right style="medium">
        <color rgb="FFCC66FF"/>
      </right>
      <top/>
      <bottom style="thin">
        <color rgb="FFCC66FF"/>
      </bottom>
      <diagonal/>
    </border>
    <border>
      <left style="medium">
        <color indexed="64"/>
      </left>
      <right style="medium">
        <color rgb="FFCC66FF"/>
      </right>
      <top style="medium">
        <color indexed="64"/>
      </top>
      <bottom/>
      <diagonal/>
    </border>
    <border>
      <left style="medium">
        <color indexed="64"/>
      </left>
      <right style="medium">
        <color rgb="FFCC66FF"/>
      </right>
      <top/>
      <bottom style="medium">
        <color rgb="FFCC66FF"/>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diagonalUp="1">
      <left style="hair">
        <color indexed="64"/>
      </left>
      <right style="hair">
        <color indexed="64"/>
      </right>
      <top style="hair">
        <color indexed="64"/>
      </top>
      <bottom/>
      <diagonal style="thin">
        <color indexed="64"/>
      </diagonal>
    </border>
    <border diagonalUp="1">
      <left style="hair">
        <color indexed="64"/>
      </left>
      <right style="thin">
        <color indexed="64"/>
      </right>
      <top style="hair">
        <color indexed="64"/>
      </top>
      <bottom/>
      <diagonal style="thin">
        <color indexed="64"/>
      </diagonal>
    </border>
    <border diagonalUp="1">
      <left style="hair">
        <color indexed="64"/>
      </left>
      <right style="hair">
        <color indexed="64"/>
      </right>
      <top/>
      <bottom/>
      <diagonal style="thin">
        <color indexed="64"/>
      </diagonal>
    </border>
    <border diagonalUp="1">
      <left style="hair">
        <color indexed="64"/>
      </left>
      <right style="thin">
        <color indexed="64"/>
      </right>
      <top/>
      <bottom/>
      <diagonal style="thin">
        <color indexed="64"/>
      </diagonal>
    </border>
    <border diagonalUp="1">
      <left style="hair">
        <color indexed="64"/>
      </left>
      <right style="hair">
        <color indexed="64"/>
      </right>
      <top/>
      <bottom style="hair">
        <color indexed="64"/>
      </bottom>
      <diagonal style="thin">
        <color indexed="64"/>
      </diagonal>
    </border>
    <border diagonalUp="1">
      <left style="hair">
        <color indexed="64"/>
      </left>
      <right style="thin">
        <color indexed="64"/>
      </right>
      <top/>
      <bottom style="hair">
        <color indexed="64"/>
      </bottom>
      <diagonal style="thin">
        <color indexed="64"/>
      </diagonal>
    </border>
    <border>
      <left style="medium">
        <color indexed="64"/>
      </left>
      <right/>
      <top/>
      <bottom style="thin">
        <color rgb="FF0000FF"/>
      </bottom>
      <diagonal/>
    </border>
    <border>
      <left style="thin">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right style="thin">
        <color rgb="FF0000FF"/>
      </right>
      <top/>
      <bottom style="thin">
        <color rgb="FF0000FF"/>
      </bottom>
      <diagonal/>
    </border>
    <border>
      <left/>
      <right/>
      <top style="thin">
        <color rgb="FF0000FF"/>
      </top>
      <bottom style="thin">
        <color rgb="FF0000FF"/>
      </bottom>
      <diagonal/>
    </border>
    <border diagonalUp="1">
      <left style="hair">
        <color indexed="64"/>
      </left>
      <right style="hair">
        <color indexed="64"/>
      </right>
      <top style="hair">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
      <left style="hair">
        <color indexed="64"/>
      </left>
      <right style="dotted">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medium">
        <color rgb="FFCC66FF"/>
      </left>
      <right style="medium">
        <color auto="1"/>
      </right>
      <top/>
      <bottom/>
      <diagonal/>
    </border>
    <border>
      <left/>
      <right style="medium">
        <color rgb="FF0000FF"/>
      </right>
      <top/>
      <bottom style="medium">
        <color auto="1"/>
      </bottom>
      <diagonal/>
    </border>
    <border>
      <left style="medium">
        <color indexed="64"/>
      </left>
      <right/>
      <top style="medium">
        <color rgb="FF0000FF"/>
      </top>
      <bottom/>
      <diagonal/>
    </border>
    <border>
      <left/>
      <right/>
      <top style="medium">
        <color rgb="FF0000FF"/>
      </top>
      <bottom/>
      <diagonal/>
    </border>
    <border>
      <left style="thin">
        <color rgb="FF0000FF"/>
      </left>
      <right/>
      <top style="thin">
        <color rgb="FF0000FF"/>
      </top>
      <bottom style="medium">
        <color rgb="FF0000FF"/>
      </bottom>
      <diagonal/>
    </border>
    <border>
      <left style="thin">
        <color rgb="FF0000FF"/>
      </left>
      <right/>
      <top/>
      <bottom style="thin">
        <color rgb="FF0000FF"/>
      </bottom>
      <diagonal/>
    </border>
    <border>
      <left/>
      <right style="medium">
        <color rgb="FF0000FF"/>
      </right>
      <top/>
      <bottom style="medium">
        <color rgb="FF0000FF"/>
      </bottom>
      <diagonal/>
    </border>
    <border>
      <left/>
      <right style="thin">
        <color rgb="FF0000FF"/>
      </right>
      <top style="thin">
        <color rgb="FF0000FF"/>
      </top>
      <bottom style="thin">
        <color rgb="FF0000FF"/>
      </bottom>
      <diagonal/>
    </border>
    <border>
      <left style="thin">
        <color rgb="FF0000FF"/>
      </left>
      <right style="thin">
        <color rgb="FF0000FF"/>
      </right>
      <top/>
      <bottom style="medium">
        <color rgb="FF0000FF"/>
      </bottom>
      <diagonal/>
    </border>
    <border>
      <left style="medium">
        <color auto="1"/>
      </left>
      <right/>
      <top style="medium">
        <color rgb="FF0000FF"/>
      </top>
      <bottom style="medium">
        <color rgb="FF0000FF"/>
      </bottom>
      <diagonal/>
    </border>
    <border>
      <left style="medium">
        <color rgb="FF0000FF"/>
      </left>
      <right style="thin">
        <color rgb="FF0000FF"/>
      </right>
      <top style="medium">
        <color rgb="FF0000FF"/>
      </top>
      <bottom style="thin">
        <color rgb="FF0000FF"/>
      </bottom>
      <diagonal/>
    </border>
    <border>
      <left/>
      <right style="thin">
        <color rgb="FF0000FF"/>
      </right>
      <top style="medium">
        <color rgb="FF0000FF"/>
      </top>
      <bottom style="thin">
        <color rgb="FF0000FF"/>
      </bottom>
      <diagonal/>
    </border>
    <border>
      <left style="thin">
        <color rgb="FFFF99FF"/>
      </left>
      <right style="thin">
        <color rgb="FFFF99FF"/>
      </right>
      <top style="thin">
        <color rgb="FFFF99FF"/>
      </top>
      <bottom style="thin">
        <color rgb="FFFF99FF"/>
      </bottom>
      <diagonal/>
    </border>
    <border>
      <left style="thin">
        <color rgb="FFFF99FF"/>
      </left>
      <right style="thick">
        <color rgb="FFCC66FF"/>
      </right>
      <top style="thin">
        <color rgb="FFFF99FF"/>
      </top>
      <bottom style="thin">
        <color rgb="FFFF99FF"/>
      </bottom>
      <diagonal/>
    </border>
    <border>
      <left style="thin">
        <color rgb="FFFF99FF"/>
      </left>
      <right style="thick">
        <color rgb="FFCC66FF"/>
      </right>
      <top style="thin">
        <color rgb="FFFF99FF"/>
      </top>
      <bottom style="thick">
        <color rgb="FFCC66FF"/>
      </bottom>
      <diagonal/>
    </border>
    <border>
      <left style="thin">
        <color rgb="FFFF99FF"/>
      </left>
      <right style="thin">
        <color rgb="FFFF99FF"/>
      </right>
      <top style="thin">
        <color rgb="FFFF99FF"/>
      </top>
      <bottom style="thick">
        <color rgb="FFCC66FF"/>
      </bottom>
      <diagonal/>
    </border>
    <border>
      <left style="thick">
        <color rgb="FFFF99FF"/>
      </left>
      <right style="medium">
        <color rgb="FFCC66FF"/>
      </right>
      <top style="thick">
        <color rgb="FFFF99FF"/>
      </top>
      <bottom style="thin">
        <color rgb="FFCC66FF"/>
      </bottom>
      <diagonal/>
    </border>
    <border>
      <left style="thick">
        <color rgb="FFFF99FF"/>
      </left>
      <right style="thin">
        <color rgb="FFFF99FF"/>
      </right>
      <top/>
      <bottom style="thin">
        <color rgb="FFFF99FF"/>
      </bottom>
      <diagonal/>
    </border>
    <border>
      <left style="thick">
        <color rgb="FFFF99FF"/>
      </left>
      <right style="thin">
        <color rgb="FFFF99FF"/>
      </right>
      <top style="thin">
        <color rgb="FFFF99FF"/>
      </top>
      <bottom style="thin">
        <color rgb="FFFF99FF"/>
      </bottom>
      <diagonal/>
    </border>
    <border>
      <left style="thick">
        <color rgb="FFFF99FF"/>
      </left>
      <right style="thin">
        <color rgb="FFFF99FF"/>
      </right>
      <top style="thin">
        <color rgb="FFFF99FF"/>
      </top>
      <bottom style="thick">
        <color rgb="FFCC66FF"/>
      </bottom>
      <diagonal/>
    </border>
    <border>
      <left style="thin">
        <color rgb="FFFF99FF"/>
      </left>
      <right style="thick">
        <color rgb="FFCC66FF"/>
      </right>
      <top style="thick">
        <color rgb="FFFF99FF"/>
      </top>
      <bottom style="thin">
        <color rgb="FFFF99FF"/>
      </bottom>
      <diagonal/>
    </border>
    <border>
      <left style="thin">
        <color rgb="FFFF99FF"/>
      </left>
      <right style="thin">
        <color rgb="FFFF99FF"/>
      </right>
      <top style="thick">
        <color rgb="FFFF99FF"/>
      </top>
      <bottom style="thin">
        <color rgb="FFFF99FF"/>
      </bottom>
      <diagonal/>
    </border>
    <border>
      <left style="thick">
        <color rgb="FFCC66FF"/>
      </left>
      <right/>
      <top style="thick">
        <color rgb="FFCC66FF"/>
      </top>
      <bottom/>
      <diagonal/>
    </border>
    <border>
      <left style="thick">
        <color rgb="FFCC66FF"/>
      </left>
      <right/>
      <top/>
      <bottom/>
      <diagonal/>
    </border>
    <border>
      <left style="thick">
        <color rgb="FFFF0000"/>
      </left>
      <right/>
      <top/>
      <bottom/>
      <diagonal/>
    </border>
    <border>
      <left style="thick">
        <color rgb="FFFF0000"/>
      </left>
      <right/>
      <top/>
      <bottom style="medium">
        <color indexed="64"/>
      </bottom>
      <diagonal/>
    </border>
    <border>
      <left/>
      <right style="thick">
        <color rgb="FFFF99FF"/>
      </right>
      <top style="medium">
        <color indexed="64"/>
      </top>
      <bottom/>
      <diagonal/>
    </border>
    <border>
      <left/>
      <right style="thick">
        <color rgb="FFFF99FF"/>
      </right>
      <top/>
      <bottom/>
      <diagonal/>
    </border>
    <border>
      <left style="medium">
        <color rgb="FF0000FF"/>
      </left>
      <right style="medium">
        <color auto="1"/>
      </right>
      <top style="medium">
        <color rgb="FF0000FF"/>
      </top>
      <bottom style="thin">
        <color rgb="FF0000FF"/>
      </bottom>
      <diagonal/>
    </border>
    <border>
      <left style="medium">
        <color rgb="FF0000FF"/>
      </left>
      <right style="medium">
        <color auto="1"/>
      </right>
      <top style="thin">
        <color rgb="FF0000FF"/>
      </top>
      <bottom/>
      <diagonal/>
    </border>
    <border>
      <left style="thin">
        <color rgb="FF0000FF"/>
      </left>
      <right style="medium">
        <color auto="1"/>
      </right>
      <top style="thin">
        <color rgb="FF0000FF"/>
      </top>
      <bottom style="thin">
        <color rgb="FF0000FF"/>
      </bottom>
      <diagonal/>
    </border>
    <border>
      <left style="thin">
        <color rgb="FF0000FF"/>
      </left>
      <right style="medium">
        <color auto="1"/>
      </right>
      <top style="thin">
        <color rgb="FF0000FF"/>
      </top>
      <bottom style="medium">
        <color rgb="FF0000FF"/>
      </bottom>
      <diagonal/>
    </border>
    <border>
      <left style="medium">
        <color auto="1"/>
      </left>
      <right/>
      <top/>
      <bottom/>
      <diagonal/>
    </border>
    <border>
      <left style="medium">
        <color rgb="FFCC66FF"/>
      </left>
      <right style="medium">
        <color rgb="FFCC66FF"/>
      </right>
      <top/>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medium">
        <color auto="1"/>
      </left>
      <right/>
      <top style="medium">
        <color auto="1"/>
      </top>
      <bottom style="medium">
        <color rgb="FFFFFF00"/>
      </bottom>
      <diagonal/>
    </border>
    <border>
      <left/>
      <right/>
      <top style="medium">
        <color auto="1"/>
      </top>
      <bottom style="medium">
        <color rgb="FFFFFF00"/>
      </bottom>
      <diagonal/>
    </border>
    <border>
      <left/>
      <right style="medium">
        <color indexed="64"/>
      </right>
      <top style="medium">
        <color auto="1"/>
      </top>
      <bottom style="medium">
        <color rgb="FFFFFF00"/>
      </bottom>
      <diagonal/>
    </border>
    <border>
      <left style="medium">
        <color rgb="FFFFFF00"/>
      </left>
      <right/>
      <top style="medium">
        <color rgb="FFFFFF00"/>
      </top>
      <bottom style="medium">
        <color rgb="FFFFFF00"/>
      </bottom>
      <diagonal/>
    </border>
    <border>
      <left/>
      <right style="medium">
        <color rgb="FFFFFF00"/>
      </right>
      <top style="medium">
        <color rgb="FFFFFF00"/>
      </top>
      <bottom style="medium">
        <color rgb="FFFFFF00"/>
      </bottom>
      <diagonal/>
    </border>
    <border>
      <left style="medium">
        <color auto="1"/>
      </left>
      <right style="thin">
        <color indexed="64"/>
      </right>
      <top style="thick">
        <color rgb="FFFF0000"/>
      </top>
      <bottom style="thin">
        <color indexed="64"/>
      </bottom>
      <diagonal/>
    </border>
  </borders>
  <cellStyleXfs count="5">
    <xf numFmtId="0" fontId="0" fillId="0" borderId="0">
      <alignment vertical="center"/>
    </xf>
    <xf numFmtId="0" fontId="18" fillId="0" borderId="0">
      <alignment vertical="center"/>
    </xf>
    <xf numFmtId="38" fontId="26" fillId="0" borderId="0" applyFont="0" applyFill="0" applyBorder="0" applyAlignment="0" applyProtection="0">
      <alignment vertical="center"/>
    </xf>
    <xf numFmtId="38" fontId="18" fillId="0" borderId="0" applyFont="0" applyFill="0" applyBorder="0" applyAlignment="0" applyProtection="0">
      <alignment vertical="center"/>
    </xf>
    <xf numFmtId="0" fontId="37" fillId="0" borderId="0" applyNumberFormat="0" applyFill="0" applyBorder="0" applyAlignment="0" applyProtection="0">
      <alignment vertical="center"/>
    </xf>
  </cellStyleXfs>
  <cellXfs count="2388">
    <xf numFmtId="0" fontId="0" fillId="0" borderId="0" xfId="0">
      <alignment vertical="center"/>
    </xf>
    <xf numFmtId="0" fontId="11" fillId="0" borderId="0" xfId="0" applyFont="1">
      <alignment vertical="center"/>
    </xf>
    <xf numFmtId="0" fontId="0" fillId="2" borderId="0" xfId="0" applyFill="1">
      <alignment vertical="center"/>
    </xf>
    <xf numFmtId="0" fontId="11" fillId="2" borderId="0" xfId="0" applyFont="1" applyFill="1">
      <alignment vertical="center"/>
    </xf>
    <xf numFmtId="0" fontId="0" fillId="0" borderId="0" xfId="0" applyAlignment="1">
      <alignment vertical="center"/>
    </xf>
    <xf numFmtId="0" fontId="0" fillId="0" borderId="0" xfId="0" applyFill="1" applyAlignment="1">
      <alignment vertical="center"/>
    </xf>
    <xf numFmtId="0" fontId="0" fillId="2" borderId="7" xfId="0" applyFill="1" applyBorder="1">
      <alignment vertical="center"/>
    </xf>
    <xf numFmtId="0" fontId="15" fillId="2" borderId="0" xfId="0" applyFont="1" applyFill="1" applyAlignment="1">
      <alignment vertical="center" wrapText="1"/>
    </xf>
    <xf numFmtId="0" fontId="24" fillId="2" borderId="0" xfId="0" applyFont="1" applyFill="1" applyBorder="1" applyAlignment="1">
      <alignment vertical="center"/>
    </xf>
    <xf numFmtId="0" fontId="11" fillId="2" borderId="6" xfId="0" applyFont="1" applyFill="1" applyBorder="1" applyAlignment="1">
      <alignment vertical="center"/>
    </xf>
    <xf numFmtId="0" fontId="11" fillId="2" borderId="0" xfId="0" applyFont="1" applyFill="1" applyBorder="1" applyAlignment="1">
      <alignment vertical="center"/>
    </xf>
    <xf numFmtId="0" fontId="2" fillId="2" borderId="0" xfId="0" applyFont="1" applyFill="1" applyAlignment="1">
      <alignment vertical="center"/>
    </xf>
    <xf numFmtId="0" fontId="3" fillId="0" borderId="0" xfId="0" applyFont="1" applyFill="1" applyBorder="1" applyAlignment="1">
      <alignment vertical="center"/>
    </xf>
    <xf numFmtId="0" fontId="0" fillId="14" borderId="0" xfId="0" applyFill="1" applyAlignment="1">
      <alignment vertical="center"/>
    </xf>
    <xf numFmtId="0" fontId="0" fillId="14" borderId="0" xfId="0" applyFill="1">
      <alignment vertical="center"/>
    </xf>
    <xf numFmtId="0" fontId="0" fillId="0" borderId="0" xfId="0" applyFill="1" applyBorder="1">
      <alignment vertical="center"/>
    </xf>
    <xf numFmtId="0" fontId="28" fillId="14" borderId="0" xfId="0" applyFont="1" applyFill="1" applyAlignment="1">
      <alignment vertical="center"/>
    </xf>
    <xf numFmtId="0" fontId="24" fillId="2" borderId="0" xfId="0" applyFont="1" applyFill="1" applyBorder="1" applyAlignment="1">
      <alignment vertical="center"/>
    </xf>
    <xf numFmtId="0" fontId="15" fillId="2" borderId="0" xfId="0" applyFont="1" applyFill="1" applyAlignment="1">
      <alignment vertical="center" wrapText="1"/>
    </xf>
    <xf numFmtId="0" fontId="0" fillId="2" borderId="0" xfId="0" applyFill="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197" fontId="0" fillId="2" borderId="0" xfId="0" applyNumberFormat="1" applyFill="1" applyBorder="1" applyAlignment="1">
      <alignment vertical="center"/>
    </xf>
    <xf numFmtId="197" fontId="0" fillId="2" borderId="4" xfId="0" applyNumberFormat="1" applyFill="1" applyBorder="1" applyAlignment="1">
      <alignment vertical="center"/>
    </xf>
    <xf numFmtId="0" fontId="10" fillId="2" borderId="0" xfId="0" applyFont="1" applyFill="1" applyBorder="1" applyAlignment="1">
      <alignment vertical="center" wrapText="1"/>
    </xf>
    <xf numFmtId="0" fontId="10" fillId="0" borderId="0" xfId="0" applyFont="1" applyFill="1" applyBorder="1" applyAlignment="1">
      <alignment vertical="center" wrapText="1"/>
    </xf>
    <xf numFmtId="0" fontId="41" fillId="8" borderId="0" xfId="1" applyFont="1" applyFill="1" applyProtection="1">
      <alignment vertical="center"/>
    </xf>
    <xf numFmtId="14" fontId="42" fillId="8" borderId="0" xfId="1" applyNumberFormat="1" applyFont="1" applyFill="1" applyProtection="1">
      <alignment vertical="center"/>
    </xf>
    <xf numFmtId="0" fontId="43" fillId="8" borderId="0" xfId="1" applyFont="1" applyFill="1" applyProtection="1">
      <alignment vertical="center"/>
    </xf>
    <xf numFmtId="0" fontId="43" fillId="8" borderId="0" xfId="1" applyFont="1" applyFill="1" applyAlignment="1" applyProtection="1">
      <alignment horizontal="center" vertical="center"/>
    </xf>
    <xf numFmtId="58" fontId="41" fillId="5" borderId="0" xfId="1" applyNumberFormat="1" applyFont="1" applyFill="1" applyAlignment="1" applyProtection="1">
      <alignment horizontal="center" vertical="center" shrinkToFit="1"/>
    </xf>
    <xf numFmtId="188" fontId="43" fillId="8" borderId="0" xfId="1" applyNumberFormat="1" applyFont="1" applyFill="1" applyProtection="1">
      <alignment vertical="center"/>
    </xf>
    <xf numFmtId="0" fontId="41" fillId="9" borderId="307" xfId="1" applyFont="1" applyFill="1" applyBorder="1" applyProtection="1">
      <alignment vertical="center"/>
    </xf>
    <xf numFmtId="0" fontId="41" fillId="9" borderId="0" xfId="1" applyFont="1" applyFill="1" applyProtection="1">
      <alignment vertical="center"/>
    </xf>
    <xf numFmtId="0" fontId="41" fillId="9" borderId="296" xfId="1" applyFont="1" applyFill="1" applyBorder="1" applyProtection="1">
      <alignment vertical="center"/>
    </xf>
    <xf numFmtId="0" fontId="41" fillId="4" borderId="16" xfId="1" applyFont="1" applyFill="1" applyBorder="1" applyAlignment="1" applyProtection="1">
      <alignment horizontal="center" vertical="center"/>
    </xf>
    <xf numFmtId="0" fontId="41" fillId="4" borderId="310" xfId="1" applyFont="1" applyFill="1" applyBorder="1" applyAlignment="1" applyProtection="1">
      <alignment horizontal="center" vertical="center"/>
    </xf>
    <xf numFmtId="0" fontId="41" fillId="4" borderId="328" xfId="1" applyFont="1" applyFill="1" applyBorder="1" applyAlignment="1" applyProtection="1">
      <alignment horizontal="center" vertical="center"/>
    </xf>
    <xf numFmtId="0" fontId="41" fillId="4" borderId="81" xfId="1" applyFont="1" applyFill="1" applyBorder="1" applyAlignment="1" applyProtection="1">
      <alignment horizontal="center" vertical="center"/>
    </xf>
    <xf numFmtId="0" fontId="41" fillId="9" borderId="83" xfId="1" applyFont="1" applyFill="1" applyBorder="1" applyProtection="1">
      <alignment vertical="center"/>
    </xf>
    <xf numFmtId="0" fontId="41" fillId="9" borderId="84" xfId="1" applyFont="1" applyFill="1" applyBorder="1" applyAlignment="1" applyProtection="1">
      <alignment vertical="center" shrinkToFit="1"/>
    </xf>
    <xf numFmtId="0" fontId="41" fillId="9" borderId="85" xfId="1" applyFont="1" applyFill="1" applyBorder="1" applyAlignment="1" applyProtection="1">
      <alignment vertical="center" shrinkToFit="1"/>
    </xf>
    <xf numFmtId="0" fontId="41" fillId="9" borderId="86" xfId="1" applyFont="1" applyFill="1" applyBorder="1" applyAlignment="1" applyProtection="1">
      <alignment vertical="center" shrinkToFit="1"/>
    </xf>
    <xf numFmtId="0" fontId="41" fillId="9" borderId="0" xfId="1" applyFont="1" applyFill="1" applyBorder="1" applyProtection="1">
      <alignment vertical="center"/>
    </xf>
    <xf numFmtId="0" fontId="41" fillId="9" borderId="298" xfId="1" applyFont="1" applyFill="1" applyBorder="1" applyProtection="1">
      <alignment vertical="center"/>
    </xf>
    <xf numFmtId="0" fontId="41" fillId="0" borderId="280" xfId="1" applyFont="1" applyFill="1" applyBorder="1" applyProtection="1">
      <alignment vertical="center"/>
    </xf>
    <xf numFmtId="0" fontId="41" fillId="0" borderId="2" xfId="1" applyFont="1" applyFill="1" applyBorder="1" applyProtection="1">
      <alignment vertical="center"/>
    </xf>
    <xf numFmtId="0" fontId="41" fillId="0" borderId="2" xfId="1" applyFont="1" applyFill="1" applyBorder="1" applyAlignment="1" applyProtection="1">
      <alignment horizontal="center" vertical="center"/>
    </xf>
    <xf numFmtId="0" fontId="41" fillId="0" borderId="39" xfId="1" applyFont="1" applyFill="1" applyBorder="1" applyAlignment="1" applyProtection="1">
      <alignment vertical="center" shrinkToFit="1"/>
    </xf>
    <xf numFmtId="0" fontId="46" fillId="0" borderId="87" xfId="1" applyFont="1" applyFill="1" applyBorder="1" applyAlignment="1" applyProtection="1">
      <alignment vertical="center" shrinkToFit="1"/>
    </xf>
    <xf numFmtId="0" fontId="46" fillId="0" borderId="88" xfId="1" applyFont="1" applyFill="1" applyBorder="1" applyAlignment="1" applyProtection="1">
      <alignment vertical="center" shrinkToFit="1"/>
    </xf>
    <xf numFmtId="58" fontId="41" fillId="0" borderId="438" xfId="1" applyNumberFormat="1" applyFont="1" applyFill="1" applyBorder="1" applyAlignment="1" applyProtection="1">
      <alignment horizontal="center" vertical="center"/>
      <protection locked="0"/>
    </xf>
    <xf numFmtId="0" fontId="41" fillId="0" borderId="168" xfId="1" applyFont="1" applyBorder="1" applyAlignment="1" applyProtection="1">
      <alignment horizontal="center" vertical="center"/>
    </xf>
    <xf numFmtId="0" fontId="41" fillId="0" borderId="337" xfId="1" applyFont="1" applyBorder="1" applyAlignment="1" applyProtection="1">
      <alignment horizontal="center" vertical="center"/>
    </xf>
    <xf numFmtId="0" fontId="41" fillId="4" borderId="280" xfId="1" applyFont="1" applyFill="1" applyBorder="1" applyAlignment="1" applyProtection="1">
      <alignment horizontal="center" vertical="center"/>
    </xf>
    <xf numFmtId="0" fontId="41" fillId="4" borderId="2" xfId="1" applyFont="1" applyFill="1" applyBorder="1" applyAlignment="1" applyProtection="1">
      <alignment horizontal="center" vertical="center"/>
    </xf>
    <xf numFmtId="0" fontId="41" fillId="4" borderId="281" xfId="1" applyFont="1" applyFill="1" applyBorder="1" applyAlignment="1" applyProtection="1">
      <alignment horizontal="center" vertical="center"/>
    </xf>
    <xf numFmtId="0" fontId="41" fillId="8" borderId="295" xfId="1" applyFont="1" applyFill="1" applyBorder="1" applyAlignment="1" applyProtection="1">
      <alignment horizontal="center" vertical="center"/>
    </xf>
    <xf numFmtId="0" fontId="41" fillId="8" borderId="307" xfId="1" applyFont="1" applyFill="1" applyBorder="1" applyAlignment="1" applyProtection="1">
      <alignment horizontal="center" vertical="center"/>
    </xf>
    <xf numFmtId="14" fontId="41" fillId="0" borderId="435" xfId="1" applyNumberFormat="1" applyFont="1" applyBorder="1" applyAlignment="1" applyProtection="1">
      <alignment horizontal="center" vertical="center"/>
      <protection locked="0"/>
    </xf>
    <xf numFmtId="58" fontId="41" fillId="0" borderId="282" xfId="1" applyNumberFormat="1" applyFont="1" applyFill="1" applyBorder="1" applyAlignment="1" applyProtection="1">
      <alignment horizontal="center" vertical="center"/>
    </xf>
    <xf numFmtId="186" fontId="41" fillId="0" borderId="313" xfId="1" applyNumberFormat="1" applyFont="1" applyFill="1" applyBorder="1" applyAlignment="1" applyProtection="1">
      <alignment horizontal="center" vertical="center"/>
    </xf>
    <xf numFmtId="187" fontId="41" fillId="0" borderId="313" xfId="1" applyNumberFormat="1" applyFont="1" applyFill="1" applyBorder="1" applyAlignment="1" applyProtection="1">
      <alignment horizontal="center" vertical="center"/>
    </xf>
    <xf numFmtId="0" fontId="41" fillId="0" borderId="283" xfId="1" applyFont="1" applyFill="1" applyBorder="1" applyAlignment="1" applyProtection="1">
      <alignment horizontal="center" vertical="center"/>
    </xf>
    <xf numFmtId="0" fontId="41" fillId="8" borderId="278" xfId="1" applyFont="1" applyFill="1" applyBorder="1" applyAlignment="1" applyProtection="1">
      <alignment vertical="center" shrinkToFit="1"/>
    </xf>
    <xf numFmtId="0" fontId="41" fillId="8" borderId="0" xfId="1" applyFont="1" applyFill="1" applyBorder="1" applyAlignment="1" applyProtection="1">
      <alignment vertical="center" shrinkToFit="1"/>
    </xf>
    <xf numFmtId="58" fontId="41" fillId="0" borderId="368" xfId="1" applyNumberFormat="1" applyFont="1" applyFill="1" applyBorder="1" applyProtection="1">
      <alignment vertical="center"/>
    </xf>
    <xf numFmtId="0" fontId="41" fillId="0" borderId="89" xfId="1" applyFont="1" applyFill="1" applyBorder="1" applyProtection="1">
      <alignment vertical="center"/>
    </xf>
    <xf numFmtId="0" fontId="41" fillId="0" borderId="90" xfId="1" applyFont="1" applyFill="1" applyBorder="1" applyProtection="1">
      <alignment vertical="center"/>
    </xf>
    <xf numFmtId="0" fontId="41" fillId="0" borderId="91" xfId="1" applyFont="1" applyFill="1" applyBorder="1" applyProtection="1">
      <alignment vertical="center"/>
    </xf>
    <xf numFmtId="0" fontId="41" fillId="0" borderId="435" xfId="1" applyFont="1" applyBorder="1" applyAlignment="1" applyProtection="1">
      <alignment horizontal="center" vertical="center"/>
      <protection locked="0"/>
    </xf>
    <xf numFmtId="58" fontId="41" fillId="0" borderId="435" xfId="1" applyNumberFormat="1" applyFont="1" applyBorder="1" applyAlignment="1" applyProtection="1">
      <alignment horizontal="center" vertical="center"/>
      <protection locked="0"/>
    </xf>
    <xf numFmtId="0" fontId="41" fillId="0" borderId="435" xfId="1" applyFont="1" applyFill="1" applyBorder="1" applyAlignment="1" applyProtection="1">
      <alignment horizontal="center" vertical="center" shrinkToFit="1"/>
      <protection locked="0"/>
    </xf>
    <xf numFmtId="0" fontId="43" fillId="9" borderId="0" xfId="1" applyFont="1" applyFill="1" applyBorder="1" applyAlignment="1" applyProtection="1">
      <alignment vertical="center"/>
    </xf>
    <xf numFmtId="0" fontId="47" fillId="9" borderId="298" xfId="1" applyFont="1" applyFill="1" applyBorder="1" applyAlignment="1" applyProtection="1">
      <alignment vertical="center"/>
    </xf>
    <xf numFmtId="0" fontId="41" fillId="8" borderId="0" xfId="1" applyFont="1" applyFill="1" applyBorder="1" applyProtection="1">
      <alignment vertical="center"/>
    </xf>
    <xf numFmtId="0" fontId="49" fillId="8" borderId="0" xfId="1" applyFont="1" applyFill="1" applyBorder="1" applyProtection="1">
      <alignment vertical="center"/>
    </xf>
    <xf numFmtId="0" fontId="41" fillId="8" borderId="0" xfId="1" applyFont="1" applyFill="1" applyBorder="1" applyAlignment="1" applyProtection="1">
      <alignment horizontal="center" vertical="center"/>
    </xf>
    <xf numFmtId="0" fontId="41" fillId="16" borderId="0" xfId="1" applyFont="1" applyFill="1" applyBorder="1" applyProtection="1">
      <alignment vertical="center"/>
    </xf>
    <xf numFmtId="0" fontId="51" fillId="8" borderId="0" xfId="1" applyFont="1" applyFill="1" applyBorder="1" applyAlignment="1" applyProtection="1">
      <alignment vertical="center" shrinkToFit="1"/>
    </xf>
    <xf numFmtId="0" fontId="41" fillId="8" borderId="0" xfId="1" applyFont="1" applyFill="1" applyBorder="1" applyAlignment="1" applyProtection="1">
      <alignment horizontal="right" vertical="center"/>
    </xf>
    <xf numFmtId="0" fontId="41" fillId="0" borderId="504" xfId="1" applyFont="1" applyBorder="1" applyAlignment="1" applyProtection="1">
      <alignment horizontal="center" vertical="center"/>
      <protection locked="0"/>
    </xf>
    <xf numFmtId="0" fontId="41" fillId="8" borderId="307" xfId="1" applyFont="1" applyFill="1" applyBorder="1" applyProtection="1">
      <alignment vertical="center"/>
    </xf>
    <xf numFmtId="177" fontId="41" fillId="0" borderId="435" xfId="1" applyNumberFormat="1" applyFont="1" applyFill="1" applyBorder="1" applyAlignment="1" applyProtection="1">
      <alignment horizontal="center" vertical="center"/>
      <protection locked="0"/>
    </xf>
    <xf numFmtId="0" fontId="41" fillId="0" borderId="300" xfId="1" applyFont="1" applyFill="1" applyBorder="1" applyAlignment="1" applyProtection="1">
      <alignment horizontal="center" vertical="center" shrinkToFit="1"/>
      <protection locked="0"/>
    </xf>
    <xf numFmtId="0" fontId="41" fillId="8" borderId="278" xfId="1" applyFont="1" applyFill="1" applyBorder="1" applyProtection="1">
      <alignment vertical="center"/>
    </xf>
    <xf numFmtId="194" fontId="53" fillId="4" borderId="518" xfId="1" applyNumberFormat="1" applyFont="1" applyFill="1" applyBorder="1" applyAlignment="1" applyProtection="1">
      <alignment horizontal="center" vertical="center"/>
      <protection locked="0"/>
    </xf>
    <xf numFmtId="38" fontId="53" fillId="4" borderId="44" xfId="2" applyFont="1" applyFill="1" applyBorder="1" applyAlignment="1" applyProtection="1">
      <alignment horizontal="center" vertical="center"/>
      <protection locked="0"/>
    </xf>
    <xf numFmtId="0" fontId="41" fillId="17" borderId="519" xfId="1" applyFont="1" applyFill="1" applyBorder="1" applyProtection="1">
      <alignment vertical="center"/>
    </xf>
    <xf numFmtId="49" fontId="41" fillId="0" borderId="436" xfId="1" applyNumberFormat="1" applyFont="1" applyBorder="1" applyAlignment="1" applyProtection="1">
      <alignment horizontal="center" vertical="center"/>
      <protection locked="0"/>
    </xf>
    <xf numFmtId="0" fontId="41" fillId="0" borderId="281" xfId="1" applyFont="1" applyBorder="1" applyAlignment="1" applyProtection="1">
      <alignment horizontal="center" vertical="center"/>
      <protection locked="0"/>
    </xf>
    <xf numFmtId="194" fontId="53" fillId="17" borderId="94" xfId="1" applyNumberFormat="1" applyFont="1" applyFill="1" applyBorder="1" applyAlignment="1" applyProtection="1">
      <alignment horizontal="center" vertical="center"/>
    </xf>
    <xf numFmtId="38" fontId="53" fillId="4" borderId="276" xfId="2" applyFont="1" applyFill="1" applyBorder="1" applyAlignment="1" applyProtection="1">
      <alignment horizontal="center" vertical="center"/>
      <protection locked="0"/>
    </xf>
    <xf numFmtId="0" fontId="41" fillId="17" borderId="502" xfId="1" applyFont="1" applyFill="1" applyBorder="1" applyProtection="1">
      <alignment vertical="center"/>
    </xf>
    <xf numFmtId="0" fontId="41" fillId="7" borderId="300" xfId="1" applyFont="1" applyFill="1" applyBorder="1" applyAlignment="1" applyProtection="1">
      <alignment horizontal="center" vertical="center" shrinkToFit="1"/>
      <protection locked="0"/>
    </xf>
    <xf numFmtId="0" fontId="41" fillId="0" borderId="300" xfId="1" applyFont="1" applyBorder="1" applyAlignment="1" applyProtection="1">
      <alignment horizontal="center" vertical="center"/>
      <protection locked="0"/>
    </xf>
    <xf numFmtId="0" fontId="41" fillId="7" borderId="283" xfId="1" applyFont="1" applyFill="1" applyBorder="1" applyAlignment="1" applyProtection="1">
      <alignment horizontal="center" vertical="center" shrinkToFit="1"/>
      <protection locked="0"/>
    </xf>
    <xf numFmtId="0" fontId="41" fillId="0" borderId="283" xfId="1" applyFont="1" applyBorder="1" applyAlignment="1" applyProtection="1">
      <alignment horizontal="center" vertical="center"/>
      <protection locked="0"/>
    </xf>
    <xf numFmtId="179" fontId="41" fillId="8" borderId="0" xfId="1" applyNumberFormat="1" applyFont="1" applyFill="1" applyBorder="1" applyProtection="1">
      <alignment vertical="center"/>
    </xf>
    <xf numFmtId="0" fontId="41" fillId="8" borderId="0" xfId="1" applyFont="1" applyFill="1" applyBorder="1" applyAlignment="1" applyProtection="1">
      <alignment horizontal="center" vertical="top" wrapText="1"/>
    </xf>
    <xf numFmtId="194" fontId="53" fillId="17" borderId="95" xfId="1" applyNumberFormat="1" applyFont="1" applyFill="1" applyBorder="1" applyAlignment="1" applyProtection="1">
      <alignment horizontal="center" vertical="center"/>
    </xf>
    <xf numFmtId="38" fontId="53" fillId="4" borderId="501" xfId="2" applyFont="1" applyFill="1" applyBorder="1" applyAlignment="1" applyProtection="1">
      <alignment horizontal="center" vertical="center"/>
      <protection locked="0"/>
    </xf>
    <xf numFmtId="0" fontId="41" fillId="17" borderId="503" xfId="1" applyFont="1" applyFill="1" applyBorder="1" applyProtection="1">
      <alignment vertical="center"/>
    </xf>
    <xf numFmtId="0" fontId="39" fillId="17" borderId="278" xfId="1" applyFont="1" applyFill="1" applyBorder="1" applyAlignment="1" applyProtection="1">
      <alignment horizontal="center" vertical="center"/>
    </xf>
    <xf numFmtId="38" fontId="39" fillId="17" borderId="0" xfId="2" applyFont="1" applyFill="1" applyBorder="1" applyAlignment="1" applyProtection="1">
      <alignment horizontal="center" vertical="center"/>
    </xf>
    <xf numFmtId="0" fontId="41" fillId="17" borderId="0" xfId="1" applyFont="1" applyFill="1" applyBorder="1" applyProtection="1">
      <alignment vertical="center"/>
    </xf>
    <xf numFmtId="0" fontId="54" fillId="17" borderId="327" xfId="1" applyFont="1" applyFill="1" applyBorder="1" applyAlignment="1" applyProtection="1">
      <alignment horizontal="center" vertical="center"/>
    </xf>
    <xf numFmtId="0" fontId="39" fillId="9" borderId="496" xfId="1" applyFont="1" applyFill="1" applyBorder="1" applyAlignment="1" applyProtection="1">
      <alignment vertical="center"/>
    </xf>
    <xf numFmtId="0" fontId="39" fillId="9" borderId="497" xfId="1" applyFont="1" applyFill="1" applyBorder="1" applyAlignment="1" applyProtection="1">
      <alignment vertical="center"/>
    </xf>
    <xf numFmtId="190" fontId="41" fillId="8" borderId="0" xfId="1" applyNumberFormat="1" applyFont="1" applyFill="1" applyProtection="1">
      <alignment vertical="center"/>
    </xf>
    <xf numFmtId="179" fontId="41" fillId="0" borderId="98" xfId="1" applyNumberFormat="1" applyFont="1" applyBorder="1" applyProtection="1">
      <alignment vertical="center"/>
      <protection locked="0"/>
    </xf>
    <xf numFmtId="179" fontId="41" fillId="0" borderId="326" xfId="1" applyNumberFormat="1" applyFont="1" applyFill="1" applyBorder="1" applyProtection="1">
      <alignment vertical="center"/>
      <protection locked="0"/>
    </xf>
    <xf numFmtId="0" fontId="41" fillId="8" borderId="0" xfId="1" applyFont="1" applyFill="1" applyBorder="1" applyAlignment="1" applyProtection="1">
      <alignment vertical="center"/>
    </xf>
    <xf numFmtId="0" fontId="41" fillId="9" borderId="278" xfId="1" applyFont="1" applyFill="1" applyBorder="1" applyProtection="1">
      <alignment vertical="center"/>
    </xf>
    <xf numFmtId="0" fontId="56" fillId="8" borderId="0" xfId="1" applyFont="1" applyFill="1" applyBorder="1" applyAlignment="1" applyProtection="1">
      <alignment vertical="center" shrinkToFit="1"/>
    </xf>
    <xf numFmtId="0" fontId="39" fillId="17" borderId="327" xfId="1" applyFont="1" applyFill="1" applyBorder="1" applyAlignment="1" applyProtection="1">
      <alignment horizontal="center" vertical="center"/>
    </xf>
    <xf numFmtId="0" fontId="41" fillId="0" borderId="322" xfId="1" applyFont="1" applyBorder="1" applyProtection="1">
      <alignment vertical="center"/>
      <protection locked="0"/>
    </xf>
    <xf numFmtId="179" fontId="41" fillId="0" borderId="326" xfId="1" applyNumberFormat="1" applyFont="1" applyBorder="1" applyProtection="1">
      <alignment vertical="center"/>
      <protection locked="0"/>
    </xf>
    <xf numFmtId="179" fontId="41" fillId="4" borderId="323" xfId="1" applyNumberFormat="1" applyFont="1" applyFill="1" applyBorder="1" applyProtection="1">
      <alignment vertical="center"/>
    </xf>
    <xf numFmtId="179" fontId="41" fillId="4" borderId="321" xfId="1" applyNumberFormat="1" applyFont="1" applyFill="1" applyBorder="1" applyProtection="1">
      <alignment vertical="center"/>
    </xf>
    <xf numFmtId="0" fontId="41" fillId="9" borderId="0" xfId="1" applyFont="1" applyFill="1" applyBorder="1" applyAlignment="1" applyProtection="1">
      <alignment vertical="top" wrapText="1"/>
    </xf>
    <xf numFmtId="179" fontId="41" fillId="0" borderId="99" xfId="1" applyNumberFormat="1" applyFont="1" applyBorder="1" applyProtection="1">
      <alignment vertical="center"/>
      <protection locked="0"/>
    </xf>
    <xf numFmtId="179" fontId="41" fillId="4" borderId="442" xfId="1" applyNumberFormat="1" applyFont="1" applyFill="1" applyBorder="1" applyProtection="1">
      <alignment vertical="center"/>
    </xf>
    <xf numFmtId="0" fontId="41" fillId="0" borderId="128" xfId="1" applyFont="1" applyBorder="1" applyAlignment="1" applyProtection="1">
      <alignment horizontal="center" vertical="center"/>
    </xf>
    <xf numFmtId="179" fontId="41" fillId="0" borderId="100" xfId="1" applyNumberFormat="1" applyFont="1" applyBorder="1" applyProtection="1">
      <alignment vertical="center"/>
      <protection locked="0"/>
    </xf>
    <xf numFmtId="179" fontId="41" fillId="8" borderId="100" xfId="1" applyNumberFormat="1" applyFont="1" applyFill="1" applyBorder="1" applyProtection="1">
      <alignment vertical="center"/>
    </xf>
    <xf numFmtId="179" fontId="41" fillId="4" borderId="117" xfId="1" applyNumberFormat="1" applyFont="1" applyFill="1" applyBorder="1" applyProtection="1">
      <alignment vertical="center"/>
    </xf>
    <xf numFmtId="179" fontId="41" fillId="14" borderId="127" xfId="1" applyNumberFormat="1" applyFont="1" applyFill="1" applyBorder="1" applyProtection="1">
      <alignment vertical="center"/>
    </xf>
    <xf numFmtId="179" fontId="41" fillId="12" borderId="128" xfId="1" applyNumberFormat="1" applyFont="1" applyFill="1" applyBorder="1" applyProtection="1">
      <alignment vertical="center"/>
      <protection locked="0"/>
    </xf>
    <xf numFmtId="179" fontId="41" fillId="0" borderId="130" xfId="1" applyNumberFormat="1" applyFont="1" applyBorder="1" applyProtection="1">
      <alignment vertical="center"/>
      <protection locked="0"/>
    </xf>
    <xf numFmtId="179" fontId="41" fillId="8" borderId="130" xfId="1" applyNumberFormat="1" applyFont="1" applyFill="1" applyBorder="1" applyProtection="1">
      <alignment vertical="center"/>
    </xf>
    <xf numFmtId="179" fontId="41" fillId="4" borderId="414" xfId="1" applyNumberFormat="1" applyFont="1" applyFill="1" applyBorder="1" applyProtection="1">
      <alignment vertical="center"/>
    </xf>
    <xf numFmtId="179" fontId="41" fillId="9" borderId="0" xfId="1" applyNumberFormat="1" applyFont="1" applyFill="1" applyBorder="1" applyProtection="1">
      <alignment vertical="center"/>
    </xf>
    <xf numFmtId="0" fontId="52" fillId="17" borderId="448" xfId="1" applyFont="1" applyFill="1" applyBorder="1" applyAlignment="1" applyProtection="1">
      <alignment horizontal="center" vertical="center"/>
    </xf>
    <xf numFmtId="182" fontId="41" fillId="0" borderId="420" xfId="1" applyNumberFormat="1" applyFont="1" applyBorder="1" applyAlignment="1" applyProtection="1">
      <alignment horizontal="center" vertical="center"/>
      <protection locked="0"/>
    </xf>
    <xf numFmtId="182" fontId="41" fillId="0" borderId="102" xfId="1" applyNumberFormat="1" applyFont="1" applyBorder="1" applyAlignment="1" applyProtection="1">
      <alignment horizontal="center" vertical="center"/>
      <protection locked="0"/>
    </xf>
    <xf numFmtId="0" fontId="41" fillId="0" borderId="103" xfId="1" applyFont="1" applyBorder="1" applyProtection="1">
      <alignment vertical="center"/>
      <protection locked="0"/>
    </xf>
    <xf numFmtId="179" fontId="41" fillId="0" borderId="444" xfId="1" applyNumberFormat="1" applyFont="1" applyBorder="1" applyProtection="1">
      <alignment vertical="center"/>
      <protection locked="0"/>
    </xf>
    <xf numFmtId="182" fontId="41" fillId="0" borderId="331" xfId="1" applyNumberFormat="1" applyFont="1" applyBorder="1" applyAlignment="1" applyProtection="1">
      <alignment horizontal="center" vertical="center"/>
      <protection locked="0"/>
    </xf>
    <xf numFmtId="182" fontId="41" fillId="0" borderId="100" xfId="1" applyNumberFormat="1" applyFont="1" applyBorder="1" applyAlignment="1" applyProtection="1">
      <alignment horizontal="center" vertical="center"/>
      <protection locked="0"/>
    </xf>
    <xf numFmtId="0" fontId="41" fillId="0" borderId="104" xfId="1" applyFont="1" applyBorder="1" applyProtection="1">
      <alignment vertical="center"/>
      <protection locked="0"/>
    </xf>
    <xf numFmtId="179" fontId="41" fillId="0" borderId="428" xfId="1" applyNumberFormat="1" applyFont="1" applyBorder="1" applyProtection="1">
      <alignment vertical="center"/>
      <protection locked="0"/>
    </xf>
    <xf numFmtId="182" fontId="41" fillId="0" borderId="332" xfId="1" applyNumberFormat="1" applyFont="1" applyBorder="1" applyAlignment="1" applyProtection="1">
      <alignment horizontal="center" vertical="center"/>
      <protection locked="0"/>
    </xf>
    <xf numFmtId="182" fontId="41" fillId="0" borderId="101" xfId="1" applyNumberFormat="1" applyFont="1" applyBorder="1" applyAlignment="1" applyProtection="1">
      <alignment horizontal="center" vertical="center"/>
      <protection locked="0"/>
    </xf>
    <xf numFmtId="0" fontId="41" fillId="0" borderId="106" xfId="1" applyFont="1" applyBorder="1" applyProtection="1">
      <alignment vertical="center"/>
      <protection locked="0"/>
    </xf>
    <xf numFmtId="179" fontId="41" fillId="0" borderId="445" xfId="1" applyNumberFormat="1" applyFont="1" applyBorder="1" applyProtection="1">
      <alignment vertical="center"/>
      <protection locked="0"/>
    </xf>
    <xf numFmtId="0" fontId="41" fillId="0" borderId="446" xfId="1" applyFont="1" applyBorder="1" applyAlignment="1" applyProtection="1">
      <alignment horizontal="center" vertical="center"/>
    </xf>
    <xf numFmtId="0" fontId="41" fillId="0" borderId="418" xfId="1" applyFont="1" applyBorder="1" applyAlignment="1" applyProtection="1">
      <alignment horizontal="center" vertical="center"/>
    </xf>
    <xf numFmtId="0" fontId="41" fillId="8" borderId="380" xfId="1" applyFont="1" applyFill="1" applyBorder="1" applyProtection="1">
      <alignment vertical="center"/>
    </xf>
    <xf numFmtId="179" fontId="41" fillId="4" borderId="426" xfId="1" applyNumberFormat="1" applyFont="1" applyFill="1" applyBorder="1" applyProtection="1">
      <alignment vertical="center"/>
    </xf>
    <xf numFmtId="0" fontId="41" fillId="8" borderId="0" xfId="1" applyFont="1" applyFill="1" applyAlignment="1" applyProtection="1">
      <alignment vertical="center"/>
    </xf>
    <xf numFmtId="179" fontId="41" fillId="4" borderId="98" xfId="1" applyNumberFormat="1" applyFont="1" applyFill="1" applyBorder="1" applyProtection="1">
      <alignment vertical="center"/>
    </xf>
    <xf numFmtId="0" fontId="60" fillId="9" borderId="0" xfId="1" applyFont="1" applyFill="1" applyBorder="1" applyProtection="1">
      <alignment vertical="center"/>
    </xf>
    <xf numFmtId="179" fontId="41" fillId="4" borderId="421" xfId="1" applyNumberFormat="1" applyFont="1" applyFill="1" applyBorder="1" applyProtection="1">
      <alignment vertical="center"/>
    </xf>
    <xf numFmtId="0" fontId="60" fillId="9" borderId="293" xfId="1" applyFont="1" applyFill="1" applyBorder="1" applyProtection="1">
      <alignment vertical="center"/>
    </xf>
    <xf numFmtId="0" fontId="41" fillId="9" borderId="293" xfId="1" applyFont="1" applyFill="1" applyBorder="1" applyProtection="1">
      <alignment vertical="center"/>
    </xf>
    <xf numFmtId="0" fontId="41" fillId="0" borderId="322" xfId="1" applyFont="1" applyFill="1" applyBorder="1" applyProtection="1">
      <alignment vertical="center"/>
    </xf>
    <xf numFmtId="0" fontId="41" fillId="8" borderId="507" xfId="1" applyFont="1" applyFill="1" applyBorder="1" applyProtection="1">
      <alignment vertical="center"/>
    </xf>
    <xf numFmtId="0" fontId="62" fillId="8" borderId="0" xfId="1" applyFont="1" applyFill="1" applyBorder="1" applyAlignment="1" applyProtection="1">
      <alignment vertical="center" shrinkToFit="1"/>
    </xf>
    <xf numFmtId="176" fontId="41" fillId="8" borderId="0" xfId="1" applyNumberFormat="1" applyFont="1" applyFill="1" applyBorder="1" applyAlignment="1" applyProtection="1">
      <alignment horizontal="right" vertical="center"/>
    </xf>
    <xf numFmtId="0" fontId="41" fillId="0" borderId="111" xfId="1" applyFont="1" applyBorder="1" applyAlignment="1" applyProtection="1">
      <alignment horizontal="center" vertical="center"/>
    </xf>
    <xf numFmtId="0" fontId="41" fillId="0" borderId="134" xfId="1" applyFont="1" applyBorder="1" applyAlignment="1" applyProtection="1">
      <alignment horizontal="center" vertical="center"/>
    </xf>
    <xf numFmtId="0" fontId="46" fillId="8" borderId="0" xfId="1" applyFont="1" applyFill="1" applyProtection="1">
      <alignment vertical="center"/>
    </xf>
    <xf numFmtId="179" fontId="46" fillId="8" borderId="0" xfId="1" applyNumberFormat="1" applyFont="1" applyFill="1" applyProtection="1">
      <alignment vertical="center"/>
    </xf>
    <xf numFmtId="0" fontId="63" fillId="8" borderId="0" xfId="0" applyFont="1" applyFill="1">
      <alignment vertical="center"/>
    </xf>
    <xf numFmtId="179" fontId="41" fillId="0" borderId="132" xfId="1" applyNumberFormat="1" applyFont="1" applyBorder="1" applyProtection="1">
      <alignment vertical="center"/>
      <protection locked="0"/>
    </xf>
    <xf numFmtId="179" fontId="41" fillId="0" borderId="184" xfId="1" applyNumberFormat="1" applyFont="1" applyBorder="1" applyProtection="1">
      <alignment vertical="center"/>
      <protection locked="0"/>
    </xf>
    <xf numFmtId="179" fontId="41" fillId="4" borderId="170" xfId="1" applyNumberFormat="1" applyFont="1" applyFill="1" applyBorder="1" applyProtection="1">
      <alignment vertical="center"/>
    </xf>
    <xf numFmtId="3" fontId="41" fillId="0" borderId="176" xfId="1" applyNumberFormat="1" applyFont="1" applyFill="1" applyBorder="1" applyProtection="1">
      <alignment vertical="center"/>
      <protection locked="0"/>
    </xf>
    <xf numFmtId="0" fontId="41" fillId="9" borderId="492" xfId="1" applyFont="1" applyFill="1" applyBorder="1" applyProtection="1">
      <alignment vertical="center"/>
    </xf>
    <xf numFmtId="0" fontId="41" fillId="9" borderId="423" xfId="1" applyFont="1" applyFill="1" applyBorder="1" applyProtection="1">
      <alignment vertical="center"/>
    </xf>
    <xf numFmtId="179" fontId="41" fillId="4" borderId="172" xfId="1" applyNumberFormat="1" applyFont="1" applyFill="1" applyBorder="1" applyProtection="1">
      <alignment vertical="center"/>
    </xf>
    <xf numFmtId="0" fontId="41" fillId="8" borderId="0" xfId="1" applyNumberFormat="1" applyFont="1" applyFill="1" applyBorder="1" applyProtection="1">
      <alignment vertical="center"/>
    </xf>
    <xf numFmtId="184" fontId="41" fillId="8" borderId="0" xfId="0" applyNumberFormat="1" applyFont="1" applyFill="1" applyBorder="1" applyAlignment="1" applyProtection="1">
      <alignment vertical="center"/>
    </xf>
    <xf numFmtId="0" fontId="41" fillId="9" borderId="0" xfId="1" applyFont="1" applyFill="1" applyBorder="1" applyAlignment="1" applyProtection="1">
      <alignment horizontal="center" vertical="center"/>
    </xf>
    <xf numFmtId="183" fontId="41" fillId="8" borderId="0" xfId="1" applyNumberFormat="1" applyFont="1" applyFill="1" applyBorder="1" applyProtection="1">
      <alignment vertical="center"/>
    </xf>
    <xf numFmtId="179" fontId="41" fillId="0" borderId="114" xfId="1" applyNumberFormat="1" applyFont="1" applyFill="1" applyBorder="1" applyProtection="1">
      <alignment vertical="center"/>
      <protection locked="0"/>
    </xf>
    <xf numFmtId="179" fontId="41" fillId="0" borderId="188" xfId="1" applyNumberFormat="1" applyFont="1" applyFill="1" applyBorder="1" applyProtection="1">
      <alignment vertical="center"/>
      <protection locked="0"/>
    </xf>
    <xf numFmtId="0" fontId="41" fillId="9" borderId="0" xfId="1" applyNumberFormat="1" applyFont="1" applyFill="1" applyBorder="1" applyAlignment="1" applyProtection="1">
      <alignment horizontal="center" vertical="center"/>
    </xf>
    <xf numFmtId="179" fontId="41" fillId="0" borderId="120" xfId="1" applyNumberFormat="1" applyFont="1" applyFill="1" applyBorder="1" applyProtection="1">
      <alignment vertical="center"/>
      <protection locked="0"/>
    </xf>
    <xf numFmtId="179" fontId="41" fillId="0" borderId="451" xfId="1" applyNumberFormat="1" applyFont="1" applyFill="1" applyBorder="1" applyProtection="1">
      <alignment vertical="center"/>
      <protection locked="0"/>
    </xf>
    <xf numFmtId="179" fontId="41" fillId="4" borderId="490" xfId="1" applyNumberFormat="1" applyFont="1" applyFill="1" applyBorder="1" applyProtection="1">
      <alignment vertical="center"/>
    </xf>
    <xf numFmtId="179" fontId="41" fillId="4" borderId="491" xfId="1" applyNumberFormat="1" applyFont="1" applyFill="1" applyBorder="1" applyProtection="1">
      <alignment vertical="center"/>
    </xf>
    <xf numFmtId="0" fontId="41" fillId="16" borderId="456" xfId="1" applyFont="1" applyFill="1" applyBorder="1" applyProtection="1">
      <alignment vertical="center"/>
    </xf>
    <xf numFmtId="0" fontId="41" fillId="16" borderId="208" xfId="1" applyFont="1" applyFill="1" applyBorder="1" applyProtection="1">
      <alignment vertical="center"/>
    </xf>
    <xf numFmtId="179" fontId="41" fillId="0" borderId="162" xfId="1" applyNumberFormat="1" applyFont="1" applyFill="1" applyBorder="1" applyProtection="1">
      <alignment vertical="center"/>
      <protection locked="0"/>
    </xf>
    <xf numFmtId="179" fontId="41" fillId="0" borderId="454" xfId="1" applyNumberFormat="1" applyFont="1" applyFill="1" applyBorder="1" applyProtection="1">
      <alignment vertical="center"/>
      <protection locked="0"/>
    </xf>
    <xf numFmtId="179" fontId="41" fillId="0" borderId="165" xfId="1" applyNumberFormat="1" applyFont="1" applyFill="1" applyBorder="1" applyProtection="1">
      <alignment vertical="center"/>
      <protection locked="0"/>
    </xf>
    <xf numFmtId="179" fontId="41" fillId="0" borderId="455" xfId="1" applyNumberFormat="1" applyFont="1" applyFill="1" applyBorder="1" applyProtection="1">
      <alignment vertical="center"/>
      <protection locked="0"/>
    </xf>
    <xf numFmtId="179" fontId="41" fillId="4" borderId="457" xfId="1" applyNumberFormat="1" applyFont="1" applyFill="1" applyBorder="1" applyProtection="1">
      <alignment vertical="center"/>
    </xf>
    <xf numFmtId="179" fontId="41" fillId="4" borderId="459" xfId="1" applyNumberFormat="1" applyFont="1" applyFill="1" applyBorder="1" applyProtection="1">
      <alignment vertical="center"/>
    </xf>
    <xf numFmtId="0" fontId="41" fillId="4" borderId="422" xfId="1" applyFont="1" applyFill="1" applyBorder="1" applyProtection="1">
      <alignment vertical="center"/>
    </xf>
    <xf numFmtId="0" fontId="41" fillId="0" borderId="109" xfId="1" applyFont="1" applyBorder="1" applyAlignment="1" applyProtection="1">
      <alignment horizontal="center" vertical="center"/>
    </xf>
    <xf numFmtId="0" fontId="41" fillId="0" borderId="358" xfId="1" applyFont="1" applyBorder="1" applyAlignment="1" applyProtection="1">
      <alignment horizontal="center" vertical="center"/>
    </xf>
    <xf numFmtId="0" fontId="41" fillId="0" borderId="110" xfId="1" applyFont="1" applyBorder="1" applyAlignment="1" applyProtection="1">
      <alignment horizontal="center" vertical="center"/>
    </xf>
    <xf numFmtId="0" fontId="41" fillId="8" borderId="112" xfId="1" applyFont="1" applyFill="1" applyBorder="1" applyProtection="1">
      <alignment vertical="center"/>
    </xf>
    <xf numFmtId="179" fontId="46" fillId="8" borderId="0" xfId="1" applyNumberFormat="1" applyFont="1" applyFill="1" applyBorder="1" applyProtection="1">
      <alignment vertical="center"/>
    </xf>
    <xf numFmtId="183" fontId="41" fillId="0" borderId="113" xfId="1" applyNumberFormat="1" applyFont="1" applyBorder="1" applyProtection="1">
      <alignment vertical="center"/>
    </xf>
    <xf numFmtId="183" fontId="41" fillId="0" borderId="359" xfId="1" applyNumberFormat="1" applyFont="1" applyBorder="1" applyProtection="1">
      <alignment vertical="center"/>
    </xf>
    <xf numFmtId="181" fontId="41" fillId="0" borderId="114" xfId="1" applyNumberFormat="1" applyFont="1" applyBorder="1" applyProtection="1">
      <alignment vertical="center"/>
    </xf>
    <xf numFmtId="179" fontId="41" fillId="0" borderId="115" xfId="1" applyNumberFormat="1" applyFont="1" applyBorder="1" applyProtection="1">
      <alignment vertical="center"/>
    </xf>
    <xf numFmtId="181" fontId="41" fillId="4" borderId="112" xfId="1" applyNumberFormat="1" applyFont="1" applyFill="1" applyBorder="1" applyAlignment="1" applyProtection="1">
      <alignment horizontal="center" vertical="center"/>
    </xf>
    <xf numFmtId="0" fontId="46" fillId="8" borderId="0" xfId="1" applyNumberFormat="1" applyFont="1" applyFill="1" applyBorder="1" applyProtection="1">
      <alignment vertical="center"/>
    </xf>
    <xf numFmtId="179" fontId="41" fillId="8" borderId="278" xfId="1" applyNumberFormat="1" applyFont="1" applyFill="1" applyBorder="1" applyProtection="1">
      <alignment vertical="center"/>
    </xf>
    <xf numFmtId="183" fontId="41" fillId="0" borderId="119" xfId="1" applyNumberFormat="1" applyFont="1" applyBorder="1" applyProtection="1">
      <alignment vertical="center"/>
    </xf>
    <xf numFmtId="183" fontId="41" fillId="0" borderId="360" xfId="1" applyNumberFormat="1" applyFont="1" applyBorder="1" applyProtection="1">
      <alignment vertical="center"/>
    </xf>
    <xf numFmtId="181" fontId="41" fillId="0" borderId="120" xfId="1" applyNumberFormat="1" applyFont="1" applyBorder="1" applyProtection="1">
      <alignment vertical="center"/>
    </xf>
    <xf numFmtId="179" fontId="41" fillId="0" borderId="118" xfId="1" applyNumberFormat="1" applyFont="1" applyBorder="1" applyProtection="1">
      <alignment vertical="center"/>
    </xf>
    <xf numFmtId="0" fontId="41" fillId="8" borderId="0" xfId="1" applyNumberFormat="1" applyFont="1" applyFill="1" applyBorder="1" applyAlignment="1" applyProtection="1">
      <alignment horizontal="center" vertical="center"/>
    </xf>
    <xf numFmtId="0" fontId="41" fillId="4" borderId="422" xfId="1" applyFont="1" applyFill="1" applyBorder="1" applyAlignment="1" applyProtection="1">
      <alignment horizontal="center" vertical="center"/>
    </xf>
    <xf numFmtId="179" fontId="41" fillId="0" borderId="118" xfId="1" applyNumberFormat="1" applyFont="1" applyFill="1" applyBorder="1" applyProtection="1">
      <alignment vertical="center"/>
    </xf>
    <xf numFmtId="0" fontId="46" fillId="0" borderId="168" xfId="1" applyFont="1" applyBorder="1" applyAlignment="1" applyProtection="1">
      <alignment horizontal="center" vertical="center"/>
    </xf>
    <xf numFmtId="0" fontId="41" fillId="0" borderId="173" xfId="1" applyFont="1" applyBorder="1" applyAlignment="1" applyProtection="1">
      <alignment vertical="center" shrinkToFit="1"/>
      <protection locked="0"/>
    </xf>
    <xf numFmtId="179" fontId="41" fillId="0" borderId="173" xfId="1" applyNumberFormat="1" applyFont="1" applyBorder="1" applyProtection="1">
      <alignment vertical="center"/>
      <protection locked="0"/>
    </xf>
    <xf numFmtId="179" fontId="41" fillId="3" borderId="173" xfId="1" applyNumberFormat="1" applyFont="1" applyFill="1" applyBorder="1" applyProtection="1">
      <alignment vertical="center"/>
    </xf>
    <xf numFmtId="179" fontId="41" fillId="4" borderId="174" xfId="1" applyNumberFormat="1" applyFont="1" applyFill="1" applyBorder="1" applyProtection="1">
      <alignment vertical="center"/>
    </xf>
    <xf numFmtId="179" fontId="41" fillId="8" borderId="18" xfId="1" applyNumberFormat="1" applyFont="1" applyFill="1" applyBorder="1" applyProtection="1">
      <alignment vertical="center"/>
    </xf>
    <xf numFmtId="0" fontId="41" fillId="8" borderId="293" xfId="1" applyFont="1" applyFill="1" applyBorder="1" applyProtection="1">
      <alignment vertical="center"/>
    </xf>
    <xf numFmtId="183" fontId="41" fillId="0" borderId="121" xfId="1" applyNumberFormat="1" applyFont="1" applyBorder="1" applyProtection="1">
      <alignment vertical="center"/>
    </xf>
    <xf numFmtId="183" fontId="41" fillId="0" borderId="361" xfId="1" applyNumberFormat="1" applyFont="1" applyBorder="1" applyProtection="1">
      <alignment vertical="center"/>
    </xf>
    <xf numFmtId="181" fontId="41" fillId="0" borderId="122" xfId="1" applyNumberFormat="1" applyFont="1" applyBorder="1" applyProtection="1">
      <alignment vertical="center"/>
    </xf>
    <xf numFmtId="179" fontId="41" fillId="0" borderId="123" xfId="1" applyNumberFormat="1" applyFont="1" applyBorder="1" applyProtection="1">
      <alignment vertical="center"/>
    </xf>
    <xf numFmtId="0" fontId="41" fillId="0" borderId="124" xfId="1" applyFont="1" applyBorder="1" applyAlignment="1" applyProtection="1">
      <alignment horizontal="center" vertical="center"/>
    </xf>
    <xf numFmtId="0" fontId="41" fillId="0" borderId="362" xfId="1" applyFont="1" applyBorder="1" applyAlignment="1" applyProtection="1">
      <alignment horizontal="center" vertical="center"/>
    </xf>
    <xf numFmtId="179" fontId="41" fillId="4" borderId="125" xfId="1" applyNumberFormat="1" applyFont="1" applyFill="1" applyBorder="1" applyProtection="1">
      <alignment vertical="center"/>
    </xf>
    <xf numFmtId="0" fontId="41" fillId="8" borderId="0" xfId="1" applyFont="1" applyFill="1" applyAlignment="1" applyProtection="1">
      <alignment vertical="center" shrinkToFit="1"/>
    </xf>
    <xf numFmtId="0" fontId="41" fillId="0" borderId="168" xfId="1" applyFont="1" applyBorder="1" applyAlignment="1" applyProtection="1">
      <alignment horizontal="center" vertical="center" shrinkToFit="1"/>
    </xf>
    <xf numFmtId="0" fontId="41" fillId="0" borderId="209" xfId="1" applyFont="1" applyBorder="1" applyAlignment="1" applyProtection="1">
      <alignment horizontal="center" vertical="center"/>
    </xf>
    <xf numFmtId="0" fontId="41" fillId="8" borderId="134" xfId="1" applyFont="1" applyFill="1" applyBorder="1" applyAlignment="1" applyProtection="1">
      <alignment horizontal="center" vertical="center"/>
    </xf>
    <xf numFmtId="0" fontId="41" fillId="8" borderId="168" xfId="1" applyFont="1" applyFill="1" applyBorder="1" applyAlignment="1" applyProtection="1">
      <alignment horizontal="center" vertical="center"/>
    </xf>
    <xf numFmtId="0" fontId="41" fillId="8" borderId="111" xfId="1" applyFont="1" applyFill="1" applyBorder="1" applyAlignment="1" applyProtection="1">
      <alignment horizontal="center" vertical="center"/>
    </xf>
    <xf numFmtId="0" fontId="41" fillId="4" borderId="212" xfId="1" applyFont="1" applyFill="1" applyBorder="1" applyAlignment="1" applyProtection="1">
      <alignment horizontal="center" vertical="center"/>
    </xf>
    <xf numFmtId="184" fontId="41" fillId="4" borderId="422" xfId="1" applyNumberFormat="1" applyFont="1" applyFill="1" applyBorder="1" applyProtection="1">
      <alignment vertical="center"/>
    </xf>
    <xf numFmtId="0" fontId="41" fillId="8" borderId="172" xfId="1" applyFont="1" applyFill="1" applyBorder="1" applyProtection="1">
      <alignment vertical="center"/>
    </xf>
    <xf numFmtId="0" fontId="41" fillId="8" borderId="173" xfId="1" applyFont="1" applyFill="1" applyBorder="1" applyProtection="1">
      <alignment vertical="center"/>
    </xf>
    <xf numFmtId="0" fontId="41" fillId="8" borderId="174" xfId="1" applyFont="1" applyFill="1" applyBorder="1" applyProtection="1">
      <alignment vertical="center"/>
    </xf>
    <xf numFmtId="0" fontId="55" fillId="9" borderId="0" xfId="1" applyFont="1" applyFill="1" applyBorder="1" applyProtection="1">
      <alignment vertical="center"/>
    </xf>
    <xf numFmtId="179" fontId="55" fillId="9" borderId="0" xfId="1" applyNumberFormat="1" applyFont="1" applyFill="1" applyBorder="1" applyProtection="1">
      <alignment vertical="center"/>
    </xf>
    <xf numFmtId="0" fontId="55" fillId="9" borderId="298" xfId="1" applyFont="1" applyFill="1" applyBorder="1" applyProtection="1">
      <alignment vertical="center"/>
    </xf>
    <xf numFmtId="0" fontId="55" fillId="8" borderId="0" xfId="1" applyFont="1" applyFill="1" applyProtection="1">
      <alignment vertical="center"/>
    </xf>
    <xf numFmtId="179" fontId="55" fillId="8" borderId="0" xfId="1" applyNumberFormat="1" applyFont="1" applyFill="1" applyBorder="1" applyProtection="1">
      <alignment vertical="center"/>
    </xf>
    <xf numFmtId="179" fontId="55" fillId="8" borderId="0" xfId="1" applyNumberFormat="1" applyFont="1" applyFill="1" applyAlignment="1" applyProtection="1">
      <alignment vertical="center" shrinkToFit="1"/>
    </xf>
    <xf numFmtId="0" fontId="55" fillId="8" borderId="0" xfId="1" applyFont="1" applyFill="1" applyAlignment="1" applyProtection="1">
      <alignment vertical="center" shrinkToFit="1"/>
    </xf>
    <xf numFmtId="0" fontId="52" fillId="8" borderId="0" xfId="1" applyFont="1" applyFill="1" applyAlignment="1" applyProtection="1">
      <alignment horizontal="center" vertical="center"/>
    </xf>
    <xf numFmtId="0" fontId="55" fillId="3" borderId="0" xfId="1" applyFont="1" applyFill="1" applyAlignment="1" applyProtection="1">
      <alignment horizontal="right" vertical="center"/>
    </xf>
    <xf numFmtId="0" fontId="55" fillId="0" borderId="0" xfId="1" applyFont="1" applyAlignment="1" applyProtection="1">
      <alignment horizontal="center" vertical="center"/>
    </xf>
    <xf numFmtId="0" fontId="41" fillId="9" borderId="298" xfId="1" applyFont="1" applyFill="1" applyBorder="1" applyAlignment="1" applyProtection="1">
      <alignment horizontal="right" vertical="center"/>
    </xf>
    <xf numFmtId="0" fontId="41" fillId="8" borderId="0" xfId="1" applyFont="1" applyFill="1" applyAlignment="1" applyProtection="1">
      <alignment horizontal="center" vertical="center"/>
    </xf>
    <xf numFmtId="0" fontId="41" fillId="0" borderId="0" xfId="1" applyFont="1" applyProtection="1">
      <alignment vertical="center"/>
    </xf>
    <xf numFmtId="0" fontId="41" fillId="0" borderId="135" xfId="1" applyFont="1" applyBorder="1" applyAlignment="1" applyProtection="1">
      <alignment horizontal="center" vertical="center"/>
    </xf>
    <xf numFmtId="0" fontId="41" fillId="0" borderId="180" xfId="1" applyFont="1" applyBorder="1" applyAlignment="1" applyProtection="1">
      <alignment horizontal="center" vertical="center"/>
    </xf>
    <xf numFmtId="0" fontId="41" fillId="0" borderId="111" xfId="1" applyFont="1" applyBorder="1" applyAlignment="1" applyProtection="1">
      <alignment horizontal="center" vertical="center" shrinkToFit="1"/>
    </xf>
    <xf numFmtId="0" fontId="41" fillId="9" borderId="298" xfId="1" applyFont="1" applyFill="1" applyBorder="1" applyAlignment="1" applyProtection="1">
      <alignment horizontal="center" vertical="center"/>
    </xf>
    <xf numFmtId="0" fontId="41" fillId="0" borderId="178" xfId="1" applyFont="1" applyBorder="1" applyAlignment="1" applyProtection="1">
      <alignment horizontal="center" vertical="center"/>
    </xf>
    <xf numFmtId="0" fontId="41" fillId="0" borderId="179" xfId="1" applyFont="1" applyBorder="1" applyAlignment="1" applyProtection="1">
      <alignment horizontal="center" vertical="center"/>
    </xf>
    <xf numFmtId="0" fontId="41" fillId="0" borderId="0" xfId="1" applyFont="1" applyAlignment="1" applyProtection="1">
      <alignment horizontal="right" vertical="center"/>
    </xf>
    <xf numFmtId="188" fontId="41" fillId="0" borderId="0" xfId="1" applyNumberFormat="1" applyFont="1" applyProtection="1">
      <alignment vertical="center"/>
    </xf>
    <xf numFmtId="0" fontId="41" fillId="0" borderId="109" xfId="1" applyFont="1" applyBorder="1" applyAlignment="1" applyProtection="1">
      <alignment horizontal="center" vertical="center" shrinkToFit="1"/>
    </xf>
    <xf numFmtId="0" fontId="41" fillId="0" borderId="180" xfId="1" applyFont="1" applyBorder="1" applyAlignment="1" applyProtection="1">
      <alignment horizontal="center" vertical="center" shrinkToFit="1"/>
    </xf>
    <xf numFmtId="0" fontId="41" fillId="0" borderId="181" xfId="1" applyFont="1" applyBorder="1" applyProtection="1">
      <alignment vertical="center"/>
    </xf>
    <xf numFmtId="0" fontId="41" fillId="0" borderId="462" xfId="1" applyFont="1" applyBorder="1" applyAlignment="1" applyProtection="1">
      <alignment horizontal="center" vertical="center"/>
    </xf>
    <xf numFmtId="0" fontId="41" fillId="4" borderId="338" xfId="1" applyFont="1" applyFill="1" applyBorder="1" applyAlignment="1" applyProtection="1">
      <alignment horizontal="center" vertical="center"/>
    </xf>
    <xf numFmtId="0" fontId="41" fillId="4" borderId="183" xfId="1" applyFont="1" applyFill="1" applyBorder="1" applyAlignment="1" applyProtection="1">
      <alignment horizontal="center" vertical="center"/>
    </xf>
    <xf numFmtId="0" fontId="41" fillId="3" borderId="132" xfId="1" applyFont="1" applyFill="1" applyBorder="1" applyAlignment="1" applyProtection="1">
      <alignment horizontal="center" vertical="center"/>
    </xf>
    <xf numFmtId="0" fontId="41" fillId="4" borderId="132" xfId="1" applyFont="1" applyFill="1" applyBorder="1" applyAlignment="1" applyProtection="1">
      <alignment horizontal="center" vertical="center"/>
    </xf>
    <xf numFmtId="0" fontId="41" fillId="8" borderId="184" xfId="1" applyFont="1" applyFill="1" applyBorder="1" applyAlignment="1" applyProtection="1">
      <alignment horizontal="center" vertical="center"/>
    </xf>
    <xf numFmtId="179" fontId="41" fillId="4" borderId="0" xfId="1" applyNumberFormat="1" applyFont="1" applyFill="1" applyProtection="1">
      <alignment vertical="center"/>
    </xf>
    <xf numFmtId="0" fontId="41" fillId="4" borderId="185" xfId="1" applyFont="1" applyFill="1" applyBorder="1" applyAlignment="1" applyProtection="1">
      <alignment horizontal="center" vertical="center"/>
    </xf>
    <xf numFmtId="0" fontId="41" fillId="8" borderId="186" xfId="1" applyFont="1" applyFill="1" applyBorder="1" applyProtection="1">
      <alignment vertical="center"/>
    </xf>
    <xf numFmtId="188" fontId="41" fillId="4" borderId="113" xfId="1" applyNumberFormat="1" applyFont="1" applyFill="1" applyBorder="1" applyProtection="1">
      <alignment vertical="center"/>
    </xf>
    <xf numFmtId="0" fontId="41" fillId="4" borderId="141" xfId="1" applyFont="1" applyFill="1" applyBorder="1" applyProtection="1">
      <alignment vertical="center"/>
    </xf>
    <xf numFmtId="0" fontId="41" fillId="4" borderId="187" xfId="1" applyFont="1" applyFill="1" applyBorder="1" applyProtection="1">
      <alignment vertical="center"/>
    </xf>
    <xf numFmtId="0" fontId="41" fillId="4" borderId="114" xfId="1" applyFont="1" applyFill="1" applyBorder="1" applyProtection="1">
      <alignment vertical="center"/>
    </xf>
    <xf numFmtId="0" fontId="41" fillId="4" borderId="139" xfId="1" applyFont="1" applyFill="1" applyBorder="1" applyAlignment="1" applyProtection="1">
      <alignment horizontal="center" vertical="center" shrinkToFit="1"/>
    </xf>
    <xf numFmtId="0" fontId="41" fillId="4" borderId="115" xfId="1" applyFont="1" applyFill="1" applyBorder="1" applyAlignment="1" applyProtection="1">
      <alignment horizontal="center" vertical="center" shrinkToFit="1"/>
    </xf>
    <xf numFmtId="0" fontId="41" fillId="4" borderId="113" xfId="1" applyFont="1" applyFill="1" applyBorder="1" applyAlignment="1" applyProtection="1">
      <alignment horizontal="center" vertical="center" shrinkToFit="1"/>
    </xf>
    <xf numFmtId="0" fontId="41" fillId="4" borderId="187" xfId="1" applyFont="1" applyFill="1" applyBorder="1" applyAlignment="1" applyProtection="1">
      <alignment horizontal="center" vertical="center" shrinkToFit="1"/>
    </xf>
    <xf numFmtId="0" fontId="41" fillId="4" borderId="187" xfId="1" applyFont="1" applyFill="1" applyBorder="1" applyAlignment="1" applyProtection="1">
      <alignment vertical="center" shrinkToFit="1"/>
    </xf>
    <xf numFmtId="0" fontId="41" fillId="4" borderId="187" xfId="1" applyFont="1" applyFill="1" applyBorder="1" applyAlignment="1" applyProtection="1">
      <alignment vertical="center"/>
    </xf>
    <xf numFmtId="0" fontId="41" fillId="4" borderId="188" xfId="1" applyFont="1" applyFill="1" applyBorder="1" applyAlignment="1" applyProtection="1">
      <alignment vertical="center"/>
    </xf>
    <xf numFmtId="0" fontId="41" fillId="8" borderId="0" xfId="1" applyFont="1" applyFill="1" applyAlignment="1" applyProtection="1">
      <alignment horizontal="left" vertical="center"/>
    </xf>
    <xf numFmtId="0" fontId="41" fillId="0" borderId="182" xfId="1" applyFont="1" applyFill="1" applyBorder="1" applyAlignment="1" applyProtection="1">
      <alignment horizontal="center" vertical="center" shrinkToFit="1"/>
      <protection locked="0"/>
    </xf>
    <xf numFmtId="58" fontId="41" fillId="0" borderId="182" xfId="1" applyNumberFormat="1" applyFont="1" applyFill="1" applyBorder="1" applyAlignment="1" applyProtection="1">
      <alignment horizontal="center" vertical="center" shrinkToFit="1"/>
      <protection locked="0"/>
    </xf>
    <xf numFmtId="177" fontId="41" fillId="0" borderId="182" xfId="1" applyNumberFormat="1" applyFont="1" applyFill="1" applyBorder="1" applyAlignment="1" applyProtection="1">
      <alignment horizontal="center" vertical="center" shrinkToFit="1"/>
      <protection locked="0"/>
    </xf>
    <xf numFmtId="179" fontId="41" fillId="0" borderId="464" xfId="1" applyNumberFormat="1" applyFont="1" applyBorder="1" applyAlignment="1" applyProtection="1">
      <alignment horizontal="center" vertical="center"/>
      <protection locked="0"/>
    </xf>
    <xf numFmtId="0" fontId="41" fillId="4" borderId="339" xfId="1" applyFont="1" applyFill="1" applyBorder="1" applyAlignment="1" applyProtection="1">
      <alignment horizontal="center" vertical="center"/>
    </xf>
    <xf numFmtId="0" fontId="41" fillId="4" borderId="190" xfId="1" applyFont="1" applyFill="1" applyBorder="1" applyProtection="1">
      <alignment vertical="center"/>
    </xf>
    <xf numFmtId="0" fontId="41" fillId="4" borderId="189" xfId="1" applyFont="1" applyFill="1" applyBorder="1" applyAlignment="1" applyProtection="1">
      <alignment horizontal="center" vertical="center"/>
    </xf>
    <xf numFmtId="0" fontId="41" fillId="3" borderId="189" xfId="1" applyFont="1" applyFill="1" applyBorder="1" applyAlignment="1" applyProtection="1">
      <alignment horizontal="center" vertical="center"/>
    </xf>
    <xf numFmtId="0" fontId="41" fillId="3" borderId="191" xfId="1" applyFont="1" applyFill="1" applyBorder="1" applyAlignment="1" applyProtection="1">
      <alignment horizontal="center" vertical="center"/>
    </xf>
    <xf numFmtId="0" fontId="41" fillId="4" borderId="192" xfId="1" applyFont="1" applyFill="1" applyBorder="1" applyAlignment="1" applyProtection="1">
      <alignment horizontal="center" vertical="center"/>
    </xf>
    <xf numFmtId="0" fontId="41" fillId="4" borderId="193" xfId="1" applyFont="1" applyFill="1" applyBorder="1" applyAlignment="1" applyProtection="1">
      <alignment horizontal="center" vertical="center"/>
    </xf>
    <xf numFmtId="0" fontId="41" fillId="4" borderId="194" xfId="1" applyFont="1" applyFill="1" applyBorder="1" applyProtection="1">
      <alignment vertical="center"/>
    </xf>
    <xf numFmtId="0" fontId="41" fillId="4" borderId="195" xfId="1" applyFont="1" applyFill="1" applyBorder="1" applyProtection="1">
      <alignment vertical="center"/>
    </xf>
    <xf numFmtId="0" fontId="41" fillId="4" borderId="120" xfId="1" applyFont="1" applyFill="1" applyBorder="1" applyProtection="1">
      <alignment vertical="center"/>
    </xf>
    <xf numFmtId="0" fontId="41" fillId="4" borderId="145" xfId="1" applyFont="1" applyFill="1" applyBorder="1" applyAlignment="1" applyProtection="1">
      <alignment horizontal="center" vertical="center" shrinkToFit="1"/>
    </xf>
    <xf numFmtId="0" fontId="41" fillId="4" borderId="118" xfId="1" applyFont="1" applyFill="1" applyBorder="1" applyAlignment="1" applyProtection="1">
      <alignment horizontal="center" vertical="center" shrinkToFit="1"/>
    </xf>
    <xf numFmtId="0" fontId="41" fillId="4" borderId="119" xfId="1" applyFont="1" applyFill="1" applyBorder="1" applyAlignment="1" applyProtection="1">
      <alignment horizontal="center" vertical="center" shrinkToFit="1"/>
    </xf>
    <xf numFmtId="0" fontId="41" fillId="4" borderId="195" xfId="1" applyFont="1" applyFill="1" applyBorder="1" applyAlignment="1" applyProtection="1">
      <alignment horizontal="center" vertical="center" shrinkToFit="1"/>
    </xf>
    <xf numFmtId="0" fontId="41" fillId="4" borderId="195" xfId="1" applyFont="1" applyFill="1" applyBorder="1" applyAlignment="1" applyProtection="1">
      <alignment vertical="center" shrinkToFit="1"/>
    </xf>
    <xf numFmtId="0" fontId="41" fillId="4" borderId="195" xfId="1" applyFont="1" applyFill="1" applyBorder="1" applyAlignment="1" applyProtection="1">
      <alignment vertical="center"/>
    </xf>
    <xf numFmtId="0" fontId="41" fillId="4" borderId="196" xfId="1" applyFont="1" applyFill="1" applyBorder="1" applyAlignment="1" applyProtection="1">
      <alignment vertical="center"/>
    </xf>
    <xf numFmtId="0" fontId="41" fillId="0" borderId="189" xfId="1" applyFont="1" applyFill="1" applyBorder="1" applyAlignment="1" applyProtection="1">
      <alignment horizontal="center" vertical="center" shrinkToFit="1"/>
      <protection locked="0"/>
    </xf>
    <xf numFmtId="58" fontId="41" fillId="0" borderId="189" xfId="1" applyNumberFormat="1" applyFont="1" applyFill="1" applyBorder="1" applyAlignment="1" applyProtection="1">
      <alignment horizontal="center" vertical="center" shrinkToFit="1"/>
      <protection locked="0"/>
    </xf>
    <xf numFmtId="177" fontId="41" fillId="0" borderId="189" xfId="1" applyNumberFormat="1" applyFont="1" applyFill="1" applyBorder="1" applyAlignment="1" applyProtection="1">
      <alignment horizontal="center" vertical="center" shrinkToFit="1"/>
      <protection locked="0"/>
    </xf>
    <xf numFmtId="0" fontId="41" fillId="8" borderId="191" xfId="1" applyFont="1" applyFill="1" applyBorder="1" applyProtection="1">
      <alignment vertical="center"/>
    </xf>
    <xf numFmtId="0" fontId="41" fillId="4" borderId="340" xfId="1" applyFont="1" applyFill="1" applyBorder="1" applyAlignment="1" applyProtection="1">
      <alignment horizontal="center" vertical="center"/>
    </xf>
    <xf numFmtId="0" fontId="41" fillId="4" borderId="197" xfId="1" applyFont="1" applyFill="1" applyBorder="1" applyProtection="1">
      <alignment vertical="center"/>
    </xf>
    <xf numFmtId="0" fontId="41" fillId="4" borderId="145" xfId="1" applyFont="1" applyFill="1" applyBorder="1" applyAlignment="1" applyProtection="1">
      <alignment horizontal="center" vertical="center"/>
    </xf>
    <xf numFmtId="0" fontId="41" fillId="3" borderId="145" xfId="1" applyFont="1" applyFill="1" applyBorder="1" applyAlignment="1" applyProtection="1">
      <alignment horizontal="center" vertical="center"/>
    </xf>
    <xf numFmtId="0" fontId="41" fillId="3" borderId="118" xfId="1" applyFont="1" applyFill="1" applyBorder="1" applyAlignment="1" applyProtection="1">
      <alignment horizontal="center" vertical="center"/>
    </xf>
    <xf numFmtId="0" fontId="41" fillId="0" borderId="145" xfId="1" applyFont="1" applyFill="1" applyBorder="1" applyAlignment="1" applyProtection="1">
      <alignment horizontal="center" vertical="center" shrinkToFit="1"/>
      <protection locked="0"/>
    </xf>
    <xf numFmtId="58" fontId="41" fillId="0" borderId="145" xfId="1" applyNumberFormat="1" applyFont="1" applyFill="1" applyBorder="1" applyAlignment="1" applyProtection="1">
      <alignment horizontal="center" vertical="center" shrinkToFit="1"/>
      <protection locked="0"/>
    </xf>
    <xf numFmtId="177" fontId="41" fillId="0" borderId="145" xfId="1" applyNumberFormat="1" applyFont="1" applyFill="1" applyBorder="1" applyAlignment="1" applyProtection="1">
      <alignment horizontal="center" vertical="center" shrinkToFit="1"/>
      <protection locked="0"/>
    </xf>
    <xf numFmtId="0" fontId="41" fillId="8" borderId="118" xfId="1" applyFont="1" applyFill="1" applyBorder="1" applyProtection="1">
      <alignment vertical="center"/>
    </xf>
    <xf numFmtId="0" fontId="41" fillId="4" borderId="341" xfId="1" applyFont="1" applyFill="1" applyBorder="1" applyAlignment="1" applyProtection="1">
      <alignment horizontal="center" vertical="center"/>
    </xf>
    <xf numFmtId="0" fontId="41" fillId="4" borderId="198" xfId="1" applyFont="1" applyFill="1" applyBorder="1" applyProtection="1">
      <alignment vertical="center"/>
    </xf>
    <xf numFmtId="0" fontId="41" fillId="4" borderId="199" xfId="1" applyFont="1" applyFill="1" applyBorder="1" applyAlignment="1" applyProtection="1">
      <alignment horizontal="center" vertical="center"/>
    </xf>
    <xf numFmtId="0" fontId="41" fillId="3" borderId="199" xfId="1" applyFont="1" applyFill="1" applyBorder="1" applyAlignment="1" applyProtection="1">
      <alignment horizontal="center" vertical="center"/>
    </xf>
    <xf numFmtId="0" fontId="41" fillId="3" borderId="200" xfId="1" applyFont="1" applyFill="1" applyBorder="1" applyAlignment="1" applyProtection="1">
      <alignment horizontal="center" vertical="center"/>
    </xf>
    <xf numFmtId="58" fontId="41" fillId="4" borderId="113" xfId="1" applyNumberFormat="1" applyFont="1" applyFill="1" applyBorder="1" applyProtection="1">
      <alignment vertical="center"/>
    </xf>
    <xf numFmtId="0" fontId="41" fillId="0" borderId="0" xfId="1" applyFont="1" applyAlignment="1" applyProtection="1">
      <alignment vertical="center" shrinkToFit="1"/>
    </xf>
    <xf numFmtId="0" fontId="41" fillId="4" borderId="342" xfId="1" applyFont="1" applyFill="1" applyBorder="1" applyAlignment="1" applyProtection="1">
      <alignment horizontal="center" vertical="center"/>
    </xf>
    <xf numFmtId="0" fontId="41" fillId="4" borderId="201" xfId="1" applyFont="1" applyFill="1" applyBorder="1" applyProtection="1">
      <alignment vertical="center"/>
    </xf>
    <xf numFmtId="0" fontId="41" fillId="4" borderId="202" xfId="1" applyFont="1" applyFill="1" applyBorder="1" applyAlignment="1" applyProtection="1">
      <alignment horizontal="center" vertical="center"/>
    </xf>
    <xf numFmtId="0" fontId="41" fillId="3" borderId="202" xfId="1" applyFont="1" applyFill="1" applyBorder="1" applyAlignment="1" applyProtection="1">
      <alignment horizontal="center" vertical="center"/>
    </xf>
    <xf numFmtId="0" fontId="41" fillId="3" borderId="123" xfId="1" applyFont="1" applyFill="1" applyBorder="1" applyAlignment="1" applyProtection="1">
      <alignment horizontal="center" vertical="center"/>
    </xf>
    <xf numFmtId="0" fontId="41" fillId="4" borderId="203" xfId="1" applyFont="1" applyFill="1" applyBorder="1" applyAlignment="1" applyProtection="1">
      <alignment horizontal="center" vertical="center"/>
    </xf>
    <xf numFmtId="0" fontId="41" fillId="4" borderId="204" xfId="1" applyFont="1" applyFill="1" applyBorder="1" applyAlignment="1" applyProtection="1">
      <alignment horizontal="center" vertical="center"/>
    </xf>
    <xf numFmtId="58" fontId="41" fillId="4" borderId="121" xfId="1" applyNumberFormat="1" applyFont="1" applyFill="1" applyBorder="1" applyProtection="1">
      <alignment vertical="center"/>
    </xf>
    <xf numFmtId="0" fontId="41" fillId="4" borderId="205" xfId="1" applyFont="1" applyFill="1" applyBorder="1" applyProtection="1">
      <alignment vertical="center"/>
    </xf>
    <xf numFmtId="0" fontId="41" fillId="4" borderId="206" xfId="1" applyFont="1" applyFill="1" applyBorder="1" applyProtection="1">
      <alignment vertical="center"/>
    </xf>
    <xf numFmtId="0" fontId="41" fillId="4" borderId="122" xfId="1" applyFont="1" applyFill="1" applyBorder="1" applyProtection="1">
      <alignment vertical="center"/>
    </xf>
    <xf numFmtId="0" fontId="41" fillId="4" borderId="202" xfId="1" applyFont="1" applyFill="1" applyBorder="1" applyAlignment="1" applyProtection="1">
      <alignment horizontal="center" vertical="center" shrinkToFit="1"/>
    </xf>
    <xf numFmtId="0" fontId="41" fillId="4" borderId="123" xfId="1" applyFont="1" applyFill="1" applyBorder="1" applyAlignment="1" applyProtection="1">
      <alignment horizontal="center" vertical="center" shrinkToFit="1"/>
    </xf>
    <xf numFmtId="0" fontId="41" fillId="4" borderId="121" xfId="1" applyFont="1" applyFill="1" applyBorder="1" applyAlignment="1" applyProtection="1">
      <alignment horizontal="center" vertical="center" shrinkToFit="1"/>
    </xf>
    <xf numFmtId="0" fontId="41" fillId="4" borderId="206" xfId="1" applyFont="1" applyFill="1" applyBorder="1" applyAlignment="1" applyProtection="1">
      <alignment horizontal="center" vertical="center" shrinkToFit="1"/>
    </xf>
    <xf numFmtId="0" fontId="41" fillId="4" borderId="206" xfId="1" applyFont="1" applyFill="1" applyBorder="1" applyAlignment="1" applyProtection="1">
      <alignment vertical="center" shrinkToFit="1"/>
    </xf>
    <xf numFmtId="0" fontId="41" fillId="4" borderId="206" xfId="1" applyFont="1" applyFill="1" applyBorder="1" applyAlignment="1" applyProtection="1">
      <alignment vertical="center"/>
    </xf>
    <xf numFmtId="0" fontId="41" fillId="4" borderId="207" xfId="1" applyFont="1" applyFill="1" applyBorder="1" applyAlignment="1" applyProtection="1">
      <alignment vertical="center"/>
    </xf>
    <xf numFmtId="0" fontId="41" fillId="0" borderId="202" xfId="1" applyFont="1" applyFill="1" applyBorder="1" applyAlignment="1" applyProtection="1">
      <alignment horizontal="center" vertical="center" shrinkToFit="1"/>
      <protection locked="0"/>
    </xf>
    <xf numFmtId="58" fontId="41" fillId="0" borderId="202" xfId="1" applyNumberFormat="1" applyFont="1" applyFill="1" applyBorder="1" applyAlignment="1" applyProtection="1">
      <alignment horizontal="center" vertical="center" shrinkToFit="1"/>
      <protection locked="0"/>
    </xf>
    <xf numFmtId="177" fontId="41" fillId="0" borderId="202" xfId="1" applyNumberFormat="1" applyFont="1" applyFill="1" applyBorder="1" applyAlignment="1" applyProtection="1">
      <alignment horizontal="center" vertical="center" shrinkToFit="1"/>
      <protection locked="0"/>
    </xf>
    <xf numFmtId="0" fontId="41" fillId="8" borderId="123" xfId="1" applyFont="1" applyFill="1" applyBorder="1" applyProtection="1">
      <alignment vertical="center"/>
    </xf>
    <xf numFmtId="0" fontId="47" fillId="8" borderId="0" xfId="1" applyFont="1" applyFill="1" applyAlignment="1" applyProtection="1">
      <alignment horizontal="center" vertical="center"/>
    </xf>
    <xf numFmtId="0" fontId="41" fillId="8" borderId="0" xfId="1" applyNumberFormat="1" applyFont="1" applyFill="1" applyProtection="1">
      <alignment vertical="center"/>
    </xf>
    <xf numFmtId="0" fontId="41" fillId="9" borderId="112" xfId="1" applyFont="1" applyFill="1" applyBorder="1" applyProtection="1">
      <alignment vertical="center"/>
    </xf>
    <xf numFmtId="0" fontId="41" fillId="0" borderId="449" xfId="1" applyFont="1" applyBorder="1" applyAlignment="1" applyProtection="1">
      <alignment horizontal="center" vertical="center"/>
    </xf>
    <xf numFmtId="0" fontId="41" fillId="0" borderId="173" xfId="1" applyFont="1" applyFill="1" applyBorder="1" applyAlignment="1" applyProtection="1">
      <alignment vertical="center" shrinkToFit="1"/>
      <protection locked="0"/>
    </xf>
    <xf numFmtId="58" fontId="41" fillId="0" borderId="173" xfId="1" applyNumberFormat="1" applyFont="1" applyFill="1" applyBorder="1" applyAlignment="1" applyProtection="1">
      <alignment horizontal="center" vertical="center" shrinkToFit="1"/>
      <protection locked="0"/>
    </xf>
    <xf numFmtId="179" fontId="41" fillId="0" borderId="173" xfId="1" applyNumberFormat="1" applyFont="1" applyFill="1" applyBorder="1" applyProtection="1">
      <alignment vertical="center"/>
      <protection locked="0"/>
    </xf>
    <xf numFmtId="179" fontId="41" fillId="4" borderId="173" xfId="1" applyNumberFormat="1" applyFont="1" applyFill="1" applyBorder="1" applyProtection="1">
      <alignment vertical="center"/>
    </xf>
    <xf numFmtId="184" fontId="41" fillId="0" borderId="173" xfId="1" applyNumberFormat="1" applyFont="1" applyBorder="1" applyProtection="1">
      <alignment vertical="center"/>
      <protection locked="0"/>
    </xf>
    <xf numFmtId="184" fontId="41" fillId="4" borderId="174" xfId="1" applyNumberFormat="1" applyFont="1" applyFill="1" applyBorder="1" applyProtection="1">
      <alignment vertical="center"/>
    </xf>
    <xf numFmtId="0" fontId="41" fillId="8" borderId="208" xfId="1" applyFont="1" applyFill="1" applyBorder="1" applyProtection="1">
      <alignment vertical="center"/>
    </xf>
    <xf numFmtId="0" fontId="41" fillId="0" borderId="134" xfId="1" applyFont="1" applyFill="1" applyBorder="1" applyAlignment="1" applyProtection="1">
      <alignment horizontal="center" vertical="center" shrinkToFit="1"/>
    </xf>
    <xf numFmtId="0" fontId="41" fillId="0" borderId="168" xfId="1" applyFont="1" applyFill="1" applyBorder="1" applyAlignment="1" applyProtection="1">
      <alignment horizontal="center" vertical="center"/>
    </xf>
    <xf numFmtId="0" fontId="41" fillId="0" borderId="111" xfId="1" applyFont="1" applyFill="1" applyBorder="1" applyAlignment="1" applyProtection="1">
      <alignment horizontal="center" vertical="center"/>
    </xf>
    <xf numFmtId="0" fontId="41" fillId="0" borderId="210" xfId="1" applyFont="1" applyBorder="1" applyAlignment="1" applyProtection="1">
      <alignment horizontal="center" vertical="center" shrinkToFit="1"/>
    </xf>
    <xf numFmtId="0" fontId="41" fillId="0" borderId="211" xfId="1" applyFont="1" applyBorder="1" applyAlignment="1" applyProtection="1">
      <alignment horizontal="center" vertical="center" shrinkToFit="1"/>
    </xf>
    <xf numFmtId="0" fontId="41" fillId="4" borderId="157" xfId="1" applyFont="1" applyFill="1" applyBorder="1" applyProtection="1">
      <alignment vertical="center"/>
    </xf>
    <xf numFmtId="0" fontId="41" fillId="4" borderId="212" xfId="1" applyFont="1" applyFill="1" applyBorder="1" applyProtection="1">
      <alignment vertical="center"/>
    </xf>
    <xf numFmtId="0" fontId="41" fillId="4" borderId="213" xfId="1" applyFont="1" applyFill="1" applyBorder="1" applyProtection="1">
      <alignment vertical="center"/>
    </xf>
    <xf numFmtId="0" fontId="41" fillId="4" borderId="214" xfId="1" applyFont="1" applyFill="1" applyBorder="1" applyAlignment="1" applyProtection="1">
      <alignment horizontal="center" vertical="center" shrinkToFit="1"/>
    </xf>
    <xf numFmtId="0" fontId="41" fillId="4" borderId="215" xfId="1" applyFont="1" applyFill="1" applyBorder="1" applyAlignment="1" applyProtection="1">
      <alignment horizontal="center" vertical="center" shrinkToFit="1"/>
    </xf>
    <xf numFmtId="179" fontId="41" fillId="0" borderId="0" xfId="1" applyNumberFormat="1" applyFont="1" applyFill="1" applyAlignment="1" applyProtection="1">
      <alignment vertical="center" shrinkToFit="1"/>
    </xf>
    <xf numFmtId="179" fontId="41" fillId="4" borderId="0" xfId="1" applyNumberFormat="1" applyFont="1" applyFill="1" applyAlignment="1" applyProtection="1">
      <alignment vertical="center" shrinkToFit="1"/>
    </xf>
    <xf numFmtId="0" fontId="41" fillId="0" borderId="216" xfId="1" applyFont="1" applyBorder="1" applyProtection="1">
      <alignment vertical="center"/>
      <protection locked="0"/>
    </xf>
    <xf numFmtId="179" fontId="41" fillId="0" borderId="217" xfId="1" applyNumberFormat="1" applyFont="1" applyBorder="1" applyProtection="1">
      <alignment vertical="center"/>
      <protection locked="0"/>
    </xf>
    <xf numFmtId="0" fontId="41" fillId="0" borderId="228" xfId="1" applyFont="1" applyBorder="1" applyProtection="1">
      <alignment vertical="center"/>
      <protection locked="0"/>
    </xf>
    <xf numFmtId="0" fontId="41" fillId="0" borderId="471" xfId="1" applyFont="1" applyBorder="1" applyProtection="1">
      <alignment vertical="center"/>
      <protection locked="0"/>
    </xf>
    <xf numFmtId="0" fontId="41" fillId="0" borderId="218" xfId="1" applyFont="1" applyBorder="1" applyProtection="1">
      <alignment vertical="center"/>
      <protection locked="0"/>
    </xf>
    <xf numFmtId="179" fontId="41" fillId="0" borderId="219" xfId="1" applyNumberFormat="1" applyFont="1" applyBorder="1" applyProtection="1">
      <alignment vertical="center"/>
      <protection locked="0"/>
    </xf>
    <xf numFmtId="0" fontId="41" fillId="0" borderId="472" xfId="1" applyFont="1" applyBorder="1" applyProtection="1">
      <alignment vertical="center"/>
      <protection locked="0"/>
    </xf>
    <xf numFmtId="0" fontId="41" fillId="0" borderId="220" xfId="1" applyFont="1" applyBorder="1" applyProtection="1">
      <alignment vertical="center"/>
      <protection locked="0"/>
    </xf>
    <xf numFmtId="179" fontId="41" fillId="0" borderId="221" xfId="1" applyNumberFormat="1" applyFont="1" applyBorder="1" applyProtection="1">
      <alignment vertical="center"/>
      <protection locked="0"/>
    </xf>
    <xf numFmtId="0" fontId="41" fillId="0" borderId="229" xfId="1" applyFont="1" applyBorder="1" applyProtection="1">
      <alignment vertical="center"/>
      <protection locked="0"/>
    </xf>
    <xf numFmtId="0" fontId="41" fillId="0" borderId="473" xfId="1" applyFont="1" applyBorder="1" applyProtection="1">
      <alignment vertical="center"/>
      <protection locked="0"/>
    </xf>
    <xf numFmtId="58" fontId="49" fillId="8" borderId="0" xfId="1" applyNumberFormat="1" applyFont="1" applyFill="1" applyBorder="1" applyAlignment="1" applyProtection="1">
      <alignment horizontal="center" vertical="center"/>
    </xf>
    <xf numFmtId="58" fontId="41" fillId="8" borderId="0" xfId="1" applyNumberFormat="1" applyFont="1" applyFill="1" applyBorder="1" applyProtection="1">
      <alignment vertical="center"/>
    </xf>
    <xf numFmtId="0" fontId="41" fillId="4" borderId="474" xfId="1" applyFont="1" applyFill="1" applyBorder="1" applyProtection="1">
      <alignment vertical="center"/>
    </xf>
    <xf numFmtId="179" fontId="41" fillId="4" borderId="475" xfId="1" applyNumberFormat="1" applyFont="1" applyFill="1" applyBorder="1" applyProtection="1">
      <alignment vertical="center"/>
    </xf>
    <xf numFmtId="0" fontId="41" fillId="4" borderId="476" xfId="1" applyFont="1" applyFill="1" applyBorder="1" applyProtection="1">
      <alignment vertical="center"/>
    </xf>
    <xf numFmtId="0" fontId="41" fillId="8" borderId="319" xfId="1" applyFont="1" applyFill="1" applyBorder="1" applyProtection="1">
      <alignment vertical="center"/>
    </xf>
    <xf numFmtId="0" fontId="41" fillId="16" borderId="298" xfId="1" applyFont="1" applyFill="1" applyBorder="1" applyProtection="1">
      <alignment vertical="center"/>
    </xf>
    <xf numFmtId="192" fontId="41" fillId="3" borderId="125" xfId="1" applyNumberFormat="1" applyFont="1" applyFill="1" applyBorder="1" applyAlignment="1" applyProtection="1">
      <alignment horizontal="right" vertical="center"/>
    </xf>
    <xf numFmtId="0" fontId="41" fillId="0" borderId="479" xfId="1" applyFont="1" applyBorder="1" applyAlignment="1" applyProtection="1">
      <alignment horizontal="center" vertical="center"/>
      <protection locked="0"/>
    </xf>
    <xf numFmtId="0" fontId="41" fillId="0" borderId="493" xfId="1" applyFont="1" applyBorder="1" applyAlignment="1" applyProtection="1">
      <alignment horizontal="center" vertical="center"/>
      <protection locked="0"/>
    </xf>
    <xf numFmtId="0" fontId="41" fillId="4" borderId="488" xfId="1" applyFont="1" applyFill="1" applyBorder="1" applyAlignment="1" applyProtection="1">
      <alignment horizontal="center" vertical="center"/>
    </xf>
    <xf numFmtId="192" fontId="41" fillId="4" borderId="174" xfId="1" applyNumberFormat="1" applyFont="1" applyFill="1" applyBorder="1" applyAlignment="1" applyProtection="1">
      <alignment horizontal="right" vertical="center"/>
    </xf>
    <xf numFmtId="192" fontId="63" fillId="4" borderId="422" xfId="1" applyNumberFormat="1" applyFont="1" applyFill="1" applyBorder="1" applyAlignment="1" applyProtection="1">
      <alignment horizontal="right" vertical="center"/>
    </xf>
    <xf numFmtId="192" fontId="41" fillId="4" borderId="422" xfId="1" applyNumberFormat="1" applyFont="1" applyFill="1" applyBorder="1" applyAlignment="1" applyProtection="1">
      <alignment horizontal="right" vertical="center"/>
    </xf>
    <xf numFmtId="0" fontId="41" fillId="9" borderId="492" xfId="1" applyFont="1" applyFill="1" applyBorder="1" applyAlignment="1" applyProtection="1">
      <alignment horizontal="center" vertical="center"/>
    </xf>
    <xf numFmtId="0" fontId="41" fillId="0" borderId="489" xfId="1" applyFont="1" applyBorder="1" applyProtection="1">
      <alignment vertical="center"/>
      <protection locked="0"/>
    </xf>
    <xf numFmtId="0" fontId="55" fillId="24" borderId="172" xfId="1" applyFont="1" applyFill="1" applyBorder="1" applyAlignment="1" applyProtection="1">
      <alignment horizontal="right" vertical="center"/>
    </xf>
    <xf numFmtId="192" fontId="41" fillId="24" borderId="512" xfId="1" applyNumberFormat="1" applyFont="1" applyFill="1" applyBorder="1" applyProtection="1">
      <alignment vertical="center"/>
    </xf>
    <xf numFmtId="192" fontId="41" fillId="24" borderId="513" xfId="1" applyNumberFormat="1" applyFont="1" applyFill="1" applyBorder="1" applyProtection="1">
      <alignment vertical="center"/>
    </xf>
    <xf numFmtId="0" fontId="41" fillId="9" borderId="452" xfId="1" applyFont="1" applyFill="1" applyBorder="1" applyProtection="1">
      <alignment vertical="center"/>
    </xf>
    <xf numFmtId="0" fontId="41" fillId="9" borderId="0" xfId="1" applyFont="1" applyFill="1" applyBorder="1" applyAlignment="1" applyProtection="1">
      <alignment vertical="center"/>
    </xf>
    <xf numFmtId="192" fontId="41" fillId="4" borderId="170" xfId="1" applyNumberFormat="1" applyFont="1" applyFill="1" applyBorder="1" applyAlignment="1" applyProtection="1">
      <alignment horizontal="right" vertical="center"/>
    </xf>
    <xf numFmtId="192" fontId="41" fillId="4" borderId="173" xfId="1" applyNumberFormat="1" applyFont="1" applyFill="1" applyBorder="1" applyAlignment="1" applyProtection="1">
      <alignment horizontal="right" vertical="center"/>
    </xf>
    <xf numFmtId="192" fontId="41" fillId="4" borderId="494" xfId="1" applyNumberFormat="1" applyFont="1" applyFill="1" applyBorder="1" applyAlignment="1" applyProtection="1">
      <alignment horizontal="right" vertical="center"/>
    </xf>
    <xf numFmtId="0" fontId="41" fillId="9" borderId="18" xfId="1" applyFont="1" applyFill="1" applyBorder="1" applyProtection="1">
      <alignment vertical="center"/>
    </xf>
    <xf numFmtId="192" fontId="41" fillId="4" borderId="514" xfId="1" applyNumberFormat="1" applyFont="1" applyFill="1" applyBorder="1" applyAlignment="1" applyProtection="1">
      <alignment horizontal="right" vertical="center"/>
    </xf>
    <xf numFmtId="0" fontId="41" fillId="9" borderId="309" xfId="1" applyFont="1" applyFill="1" applyBorder="1" applyProtection="1">
      <alignment vertical="center"/>
    </xf>
    <xf numFmtId="0" fontId="44" fillId="8" borderId="0" xfId="1" applyFont="1" applyFill="1" applyBorder="1" applyAlignment="1" applyProtection="1">
      <alignment vertical="center"/>
    </xf>
    <xf numFmtId="0" fontId="41" fillId="8" borderId="2" xfId="1" applyFont="1" applyFill="1" applyBorder="1" applyProtection="1">
      <alignment vertical="center"/>
    </xf>
    <xf numFmtId="0" fontId="41" fillId="8" borderId="13" xfId="1" applyFont="1" applyFill="1" applyBorder="1" applyProtection="1">
      <alignment vertical="center"/>
    </xf>
    <xf numFmtId="0" fontId="64" fillId="0" borderId="168" xfId="1" applyFont="1" applyBorder="1" applyAlignment="1" applyProtection="1">
      <alignment horizontal="center" vertical="center" wrapText="1"/>
    </xf>
    <xf numFmtId="0" fontId="46" fillId="0" borderId="468" xfId="1" applyFont="1" applyBorder="1" applyAlignment="1" applyProtection="1">
      <alignment horizontal="center" vertical="center" wrapText="1"/>
    </xf>
    <xf numFmtId="0" fontId="63" fillId="14" borderId="0" xfId="0" applyFont="1" applyFill="1">
      <alignment vertical="center"/>
    </xf>
    <xf numFmtId="0" fontId="63" fillId="14" borderId="0" xfId="0" applyFont="1" applyFill="1" applyAlignment="1">
      <alignment horizontal="center" vertical="center"/>
    </xf>
    <xf numFmtId="0" fontId="68" fillId="14" borderId="295" xfId="0" applyFont="1" applyFill="1" applyBorder="1" applyAlignment="1">
      <alignment horizontal="center" vertical="center"/>
    </xf>
    <xf numFmtId="0" fontId="69" fillId="14" borderId="307" xfId="0" applyNumberFormat="1" applyFont="1" applyFill="1" applyBorder="1" applyAlignment="1">
      <alignment horizontal="center" vertical="center"/>
    </xf>
    <xf numFmtId="0" fontId="63" fillId="14" borderId="296" xfId="0" applyFont="1" applyFill="1" applyBorder="1">
      <alignment vertical="center"/>
    </xf>
    <xf numFmtId="0" fontId="70" fillId="14" borderId="295" xfId="0" applyFont="1" applyFill="1" applyBorder="1" applyAlignment="1">
      <alignment horizontal="center" vertical="center"/>
    </xf>
    <xf numFmtId="0" fontId="71" fillId="14" borderId="307" xfId="0" applyNumberFormat="1" applyFont="1" applyFill="1" applyBorder="1" applyAlignment="1">
      <alignment horizontal="center" vertical="center"/>
    </xf>
    <xf numFmtId="0" fontId="72" fillId="14" borderId="318" xfId="0" applyFont="1" applyFill="1" applyBorder="1" applyAlignment="1">
      <alignment horizontal="right" vertical="center"/>
    </xf>
    <xf numFmtId="0" fontId="71" fillId="14" borderId="319" xfId="0" applyFont="1" applyFill="1" applyBorder="1" applyAlignment="1">
      <alignment horizontal="center" vertical="center"/>
    </xf>
    <xf numFmtId="0" fontId="72" fillId="14" borderId="320" xfId="0" applyFont="1" applyFill="1" applyBorder="1">
      <alignment vertical="center"/>
    </xf>
    <xf numFmtId="0" fontId="47" fillId="14" borderId="320" xfId="0" applyFont="1" applyFill="1" applyBorder="1" applyAlignment="1" applyProtection="1">
      <alignment horizontal="center" vertical="center"/>
    </xf>
    <xf numFmtId="0" fontId="63" fillId="14" borderId="0" xfId="0" applyFont="1" applyFill="1" applyAlignment="1">
      <alignment vertical="center" shrinkToFit="1"/>
    </xf>
    <xf numFmtId="0" fontId="63" fillId="0" borderId="0" xfId="0" applyFont="1" applyAlignment="1">
      <alignment horizontal="center" vertical="center"/>
    </xf>
    <xf numFmtId="0" fontId="63" fillId="0" borderId="0" xfId="0" applyFont="1">
      <alignment vertical="center"/>
    </xf>
    <xf numFmtId="0" fontId="63" fillId="4" borderId="16" xfId="0" applyFont="1" applyFill="1" applyBorder="1" applyAlignment="1" applyProtection="1">
      <alignment horizontal="center" vertical="center"/>
    </xf>
    <xf numFmtId="0" fontId="63" fillId="4" borderId="306" xfId="0" applyFont="1" applyFill="1" applyBorder="1" applyAlignment="1" applyProtection="1">
      <alignment horizontal="center" vertical="center"/>
    </xf>
    <xf numFmtId="0" fontId="63" fillId="0" borderId="0" xfId="0" applyFont="1" applyAlignment="1">
      <alignment vertical="center" shrinkToFit="1"/>
    </xf>
    <xf numFmtId="191" fontId="63" fillId="0" borderId="222" xfId="0" applyNumberFormat="1" applyFont="1" applyBorder="1" applyAlignment="1">
      <alignment horizontal="center" vertical="center"/>
    </xf>
    <xf numFmtId="0" fontId="63" fillId="0" borderId="0" xfId="0" applyFont="1" applyFill="1">
      <alignment vertical="center"/>
    </xf>
    <xf numFmtId="195" fontId="69" fillId="0" borderId="498" xfId="0" applyNumberFormat="1" applyFont="1" applyFill="1" applyBorder="1" applyAlignment="1" applyProtection="1">
      <alignment horizontal="center" vertical="center"/>
    </xf>
    <xf numFmtId="195" fontId="69" fillId="0" borderId="499" xfId="0" applyNumberFormat="1" applyFont="1" applyFill="1" applyBorder="1" applyAlignment="1" applyProtection="1">
      <alignment horizontal="center" vertical="center"/>
    </xf>
    <xf numFmtId="183" fontId="63" fillId="0" borderId="318" xfId="0" applyNumberFormat="1" applyFont="1" applyBorder="1" applyAlignment="1">
      <alignment vertical="center" shrinkToFit="1"/>
    </xf>
    <xf numFmtId="181" fontId="63" fillId="0" borderId="320" xfId="0" applyNumberFormat="1" applyFont="1" applyBorder="1" applyAlignment="1">
      <alignment vertical="center" shrinkToFit="1"/>
    </xf>
    <xf numFmtId="0" fontId="46" fillId="0" borderId="0" xfId="1" applyFont="1" applyProtection="1">
      <alignment vertical="center"/>
    </xf>
    <xf numFmtId="0" fontId="63" fillId="6" borderId="278" xfId="0" applyFont="1" applyFill="1" applyBorder="1" applyAlignment="1">
      <alignment horizontal="center" vertical="center"/>
    </xf>
    <xf numFmtId="0" fontId="41" fillId="15" borderId="307" xfId="1" applyNumberFormat="1" applyFont="1" applyFill="1" applyBorder="1" applyAlignment="1" applyProtection="1">
      <alignment horizontal="center" vertical="center"/>
      <protection locked="0"/>
    </xf>
    <xf numFmtId="0" fontId="46" fillId="0" borderId="307" xfId="1" applyFont="1" applyBorder="1" applyAlignment="1" applyProtection="1">
      <alignment horizontal="left" vertical="center"/>
    </xf>
    <xf numFmtId="0" fontId="63" fillId="0" borderId="307" xfId="0" applyFont="1" applyBorder="1">
      <alignment vertical="center"/>
    </xf>
    <xf numFmtId="0" fontId="46" fillId="0" borderId="307" xfId="1" applyFont="1" applyBorder="1" applyProtection="1">
      <alignment vertical="center"/>
    </xf>
    <xf numFmtId="0" fontId="46" fillId="0" borderId="296" xfId="1" applyFont="1" applyBorder="1" applyProtection="1">
      <alignment vertical="center"/>
    </xf>
    <xf numFmtId="0" fontId="46" fillId="0" borderId="0" xfId="1" applyFont="1" applyFill="1" applyProtection="1">
      <alignment vertical="center"/>
    </xf>
    <xf numFmtId="0" fontId="63" fillId="0" borderId="295" xfId="0" applyFont="1" applyBorder="1">
      <alignment vertical="center"/>
    </xf>
    <xf numFmtId="0" fontId="63" fillId="0" borderId="296" xfId="0" applyFont="1" applyBorder="1">
      <alignment vertical="center"/>
    </xf>
    <xf numFmtId="0" fontId="63" fillId="0" borderId="284" xfId="0" applyFont="1" applyBorder="1" applyAlignment="1">
      <alignment horizontal="left" vertical="center" shrinkToFit="1"/>
    </xf>
    <xf numFmtId="0" fontId="63" fillId="0" borderId="320" xfId="0" applyFont="1" applyBorder="1" applyAlignment="1">
      <alignment horizontal="left" vertical="center" shrinkToFit="1"/>
    </xf>
    <xf numFmtId="0" fontId="41" fillId="0" borderId="0" xfId="1" applyFont="1" applyFill="1" applyBorder="1" applyAlignment="1" applyProtection="1">
      <alignment horizontal="center" vertical="center"/>
    </xf>
    <xf numFmtId="0" fontId="8" fillId="0" borderId="284" xfId="0" applyFont="1" applyBorder="1" applyAlignment="1">
      <alignment horizontal="center" vertical="center" shrinkToFit="1"/>
    </xf>
    <xf numFmtId="0" fontId="8" fillId="0" borderId="319" xfId="0" applyFont="1" applyBorder="1" applyAlignment="1">
      <alignment horizontal="center" vertical="center" shrinkToFit="1"/>
    </xf>
    <xf numFmtId="0" fontId="8" fillId="0" borderId="356" xfId="0" applyFont="1" applyFill="1" applyBorder="1" applyAlignment="1">
      <alignment horizontal="center" vertical="center" shrinkToFit="1"/>
    </xf>
    <xf numFmtId="0" fontId="8" fillId="0" borderId="356" xfId="0" applyFont="1" applyBorder="1" applyAlignment="1">
      <alignment horizontal="center" vertical="center" shrinkToFit="1"/>
    </xf>
    <xf numFmtId="0" fontId="8" fillId="0" borderId="397" xfId="0" applyFont="1" applyBorder="1" applyAlignment="1">
      <alignment horizontal="center" vertical="center" shrinkToFit="1"/>
    </xf>
    <xf numFmtId="0" fontId="8" fillId="14" borderId="278" xfId="0" applyFont="1" applyFill="1" applyBorder="1" applyAlignment="1">
      <alignment horizontal="center" vertical="center" shrinkToFit="1"/>
    </xf>
    <xf numFmtId="0" fontId="8" fillId="0" borderId="278" xfId="0" applyFont="1" applyFill="1" applyBorder="1" applyAlignment="1">
      <alignment horizontal="center" vertical="center" shrinkToFit="1"/>
    </xf>
    <xf numFmtId="0" fontId="46" fillId="15" borderId="0" xfId="1" applyFont="1" applyFill="1" applyBorder="1" applyAlignment="1" applyProtection="1">
      <alignment horizontal="center" vertical="center"/>
      <protection locked="0"/>
    </xf>
    <xf numFmtId="0" fontId="46" fillId="0" borderId="0" xfId="1" applyFont="1" applyBorder="1" applyAlignment="1" applyProtection="1">
      <alignment horizontal="left" vertical="center"/>
    </xf>
    <xf numFmtId="0" fontId="46" fillId="0" borderId="0" xfId="1" applyFont="1" applyBorder="1" applyProtection="1">
      <alignment vertical="center"/>
    </xf>
    <xf numFmtId="0" fontId="63" fillId="0" borderId="0" xfId="0" applyFont="1" applyBorder="1">
      <alignment vertical="center"/>
    </xf>
    <xf numFmtId="0" fontId="63" fillId="0" borderId="298" xfId="0" applyFont="1" applyBorder="1">
      <alignment vertical="center"/>
    </xf>
    <xf numFmtId="0" fontId="47" fillId="0" borderId="222" xfId="0" applyFont="1" applyBorder="1" applyAlignment="1">
      <alignment vertical="center" shrinkToFit="1"/>
    </xf>
    <xf numFmtId="0" fontId="63" fillId="0" borderId="303" xfId="0" applyFont="1" applyBorder="1" applyAlignment="1">
      <alignment horizontal="center" vertical="center" shrinkToFit="1"/>
    </xf>
    <xf numFmtId="3" fontId="63" fillId="0" borderId="300" xfId="0" applyNumberFormat="1" applyFont="1" applyBorder="1" applyAlignment="1">
      <alignment horizontal="center" vertical="center" shrinkToFit="1"/>
    </xf>
    <xf numFmtId="0" fontId="63" fillId="0" borderId="303" xfId="0" applyNumberFormat="1" applyFont="1" applyBorder="1" applyAlignment="1">
      <alignment horizontal="center" vertical="center" shrinkToFit="1"/>
    </xf>
    <xf numFmtId="0" fontId="63" fillId="0" borderId="281" xfId="0" applyNumberFormat="1" applyFont="1" applyBorder="1" applyAlignment="1">
      <alignment horizontal="center" vertical="center" shrinkToFit="1"/>
    </xf>
    <xf numFmtId="0" fontId="69" fillId="0" borderId="364" xfId="0" applyFont="1" applyBorder="1" applyAlignment="1">
      <alignment horizontal="center" vertical="center"/>
    </xf>
    <xf numFmtId="0" fontId="69" fillId="0" borderId="334" xfId="0" applyFont="1" applyBorder="1" applyAlignment="1">
      <alignment horizontal="center" vertical="center"/>
    </xf>
    <xf numFmtId="0" fontId="63" fillId="0" borderId="0" xfId="0" applyFont="1" applyFill="1" applyBorder="1">
      <alignment vertical="center"/>
    </xf>
    <xf numFmtId="184" fontId="41" fillId="0" borderId="16" xfId="0" applyNumberFormat="1" applyFont="1" applyFill="1" applyBorder="1" applyAlignment="1" applyProtection="1">
      <alignment horizontal="center" vertical="center" shrinkToFit="1"/>
    </xf>
    <xf numFmtId="184" fontId="41" fillId="0" borderId="279" xfId="0" applyNumberFormat="1" applyFont="1" applyFill="1" applyBorder="1" applyAlignment="1" applyProtection="1">
      <alignment horizontal="center" vertical="center" shrinkToFit="1"/>
    </xf>
    <xf numFmtId="0" fontId="41" fillId="0" borderId="16" xfId="0" applyFont="1" applyFill="1" applyBorder="1" applyAlignment="1" applyProtection="1">
      <alignment horizontal="center" vertical="center" shrinkToFit="1"/>
    </xf>
    <xf numFmtId="0" fontId="63" fillId="0" borderId="310" xfId="0" applyFont="1" applyBorder="1" applyAlignment="1">
      <alignment horizontal="center" vertical="center"/>
    </xf>
    <xf numFmtId="0" fontId="63" fillId="0" borderId="305" xfId="0" applyFont="1" applyBorder="1" applyAlignment="1">
      <alignment horizontal="center" vertical="center"/>
    </xf>
    <xf numFmtId="0" fontId="63" fillId="14" borderId="278" xfId="0" applyFont="1" applyFill="1" applyBorder="1" applyAlignment="1">
      <alignment horizontal="center" vertical="center"/>
    </xf>
    <xf numFmtId="0" fontId="63" fillId="0" borderId="280" xfId="0" applyFont="1" applyBorder="1" applyAlignment="1">
      <alignment horizontal="center" vertical="center" shrinkToFit="1"/>
    </xf>
    <xf numFmtId="3" fontId="63" fillId="0" borderId="281" xfId="0" applyNumberFormat="1" applyFont="1" applyBorder="1" applyAlignment="1">
      <alignment horizontal="center" vertical="center" shrinkToFit="1"/>
    </xf>
    <xf numFmtId="0" fontId="63" fillId="0" borderId="280" xfId="0" applyNumberFormat="1" applyFont="1" applyBorder="1" applyAlignment="1">
      <alignment horizontal="center" vertical="center" shrinkToFit="1"/>
    </xf>
    <xf numFmtId="0" fontId="63" fillId="0" borderId="307" xfId="0" applyFont="1" applyBorder="1" applyAlignment="1">
      <alignment vertical="center"/>
    </xf>
    <xf numFmtId="0" fontId="63" fillId="23" borderId="370" xfId="0" applyNumberFormat="1" applyFont="1" applyFill="1" applyBorder="1" applyAlignment="1" applyProtection="1">
      <alignment horizontal="center" vertical="center"/>
      <protection locked="0"/>
    </xf>
    <xf numFmtId="192" fontId="63" fillId="23" borderId="377" xfId="0" applyNumberFormat="1" applyFont="1" applyFill="1" applyBorder="1" applyAlignment="1" applyProtection="1">
      <alignment horizontal="center" vertical="center"/>
      <protection locked="0"/>
    </xf>
    <xf numFmtId="0" fontId="63" fillId="17" borderId="374" xfId="0" applyNumberFormat="1" applyFont="1" applyFill="1" applyBorder="1" applyAlignment="1" applyProtection="1">
      <alignment horizontal="center" vertical="center"/>
      <protection locked="0"/>
    </xf>
    <xf numFmtId="0" fontId="63" fillId="17" borderId="371" xfId="0" applyNumberFormat="1" applyFont="1" applyFill="1" applyBorder="1" applyAlignment="1" applyProtection="1">
      <alignment horizontal="center" vertical="center"/>
      <protection locked="0"/>
    </xf>
    <xf numFmtId="0" fontId="63" fillId="17" borderId="427" xfId="0" applyNumberFormat="1" applyFont="1" applyFill="1" applyBorder="1" applyAlignment="1" applyProtection="1">
      <alignment horizontal="center" vertical="center"/>
      <protection locked="0"/>
    </xf>
    <xf numFmtId="184" fontId="41" fillId="0" borderId="303" xfId="0" applyNumberFormat="1" applyFont="1" applyFill="1" applyBorder="1" applyAlignment="1" applyProtection="1">
      <alignment horizontal="center" vertical="center" shrinkToFit="1"/>
    </xf>
    <xf numFmtId="184" fontId="41" fillId="0" borderId="300" xfId="0" applyNumberFormat="1" applyFont="1" applyFill="1" applyBorder="1" applyAlignment="1" applyProtection="1">
      <alignment horizontal="center" vertical="center" shrinkToFit="1"/>
    </xf>
    <xf numFmtId="0" fontId="41" fillId="0" borderId="280" xfId="0" applyFont="1" applyFill="1" applyBorder="1" applyAlignment="1" applyProtection="1">
      <alignment horizontal="center" vertical="center" shrinkToFit="1"/>
    </xf>
    <xf numFmtId="0" fontId="63" fillId="0" borderId="2" xfId="0" applyFont="1" applyBorder="1" applyAlignment="1">
      <alignment horizontal="center" vertical="center"/>
    </xf>
    <xf numFmtId="0" fontId="63" fillId="0" borderId="13" xfId="0" applyFont="1" applyBorder="1" applyAlignment="1">
      <alignment horizontal="center" vertical="center"/>
    </xf>
    <xf numFmtId="196" fontId="47" fillId="0" borderId="278" xfId="0" applyNumberFormat="1" applyFont="1" applyFill="1" applyBorder="1" applyAlignment="1" applyProtection="1">
      <alignment horizontal="center" vertical="center" shrinkToFit="1"/>
    </xf>
    <xf numFmtId="0" fontId="46" fillId="13" borderId="325" xfId="1" applyFont="1" applyFill="1" applyBorder="1" applyAlignment="1" applyProtection="1">
      <alignment horizontal="center" vertical="center"/>
    </xf>
    <xf numFmtId="0" fontId="63" fillId="13" borderId="396" xfId="0" applyFont="1" applyFill="1" applyBorder="1" applyAlignment="1" applyProtection="1">
      <alignment horizontal="center" vertical="center"/>
    </xf>
    <xf numFmtId="0" fontId="63" fillId="13" borderId="107" xfId="0" applyFont="1" applyFill="1" applyBorder="1" applyAlignment="1" applyProtection="1">
      <alignment horizontal="center" vertical="center"/>
    </xf>
    <xf numFmtId="0" fontId="63" fillId="13" borderId="398" xfId="0" applyFont="1" applyFill="1" applyBorder="1" applyAlignment="1" applyProtection="1">
      <alignment horizontal="center" vertical="center"/>
    </xf>
    <xf numFmtId="0" fontId="46" fillId="0" borderId="255" xfId="1" applyFont="1" applyFill="1" applyBorder="1" applyAlignment="1" applyProtection="1">
      <alignment horizontal="center" vertical="center"/>
    </xf>
    <xf numFmtId="0" fontId="46" fillId="0" borderId="0" xfId="1" applyFont="1" applyFill="1" applyAlignment="1" applyProtection="1">
      <alignment vertical="center"/>
    </xf>
    <xf numFmtId="0" fontId="63" fillId="0" borderId="0" xfId="0" applyFont="1" applyAlignment="1">
      <alignment vertical="center"/>
    </xf>
    <xf numFmtId="0" fontId="63" fillId="23" borderId="367" xfId="0" applyFont="1" applyFill="1" applyBorder="1" applyAlignment="1" applyProtection="1">
      <alignment horizontal="center" vertical="center"/>
      <protection locked="0"/>
    </xf>
    <xf numFmtId="192" fontId="41" fillId="23" borderId="105" xfId="1" applyNumberFormat="1" applyFont="1" applyFill="1" applyBorder="1" applyAlignment="1" applyProtection="1">
      <alignment horizontal="center" vertical="center"/>
      <protection locked="0"/>
    </xf>
    <xf numFmtId="0" fontId="63" fillId="17" borderId="375" xfId="0" applyNumberFormat="1" applyFont="1" applyFill="1" applyBorder="1" applyAlignment="1" applyProtection="1">
      <alignment horizontal="center" vertical="center"/>
      <protection locked="0"/>
    </xf>
    <xf numFmtId="0" fontId="63" fillId="17" borderId="372" xfId="0" applyNumberFormat="1" applyFont="1" applyFill="1" applyBorder="1" applyAlignment="1" applyProtection="1">
      <alignment horizontal="center" vertical="center"/>
      <protection locked="0"/>
    </xf>
    <xf numFmtId="0" fontId="63" fillId="17" borderId="428" xfId="0" applyNumberFormat="1" applyFont="1" applyFill="1" applyBorder="1" applyAlignment="1" applyProtection="1">
      <alignment horizontal="center" vertical="center"/>
      <protection locked="0"/>
    </xf>
    <xf numFmtId="0" fontId="41" fillId="6" borderId="278" xfId="0" applyFont="1" applyFill="1" applyBorder="1" applyAlignment="1" applyProtection="1">
      <alignment horizontal="center" vertical="center" shrinkToFit="1"/>
    </xf>
    <xf numFmtId="0" fontId="46" fillId="23" borderId="392" xfId="1" applyNumberFormat="1" applyFont="1" applyFill="1" applyBorder="1" applyAlignment="1" applyProtection="1">
      <alignment horizontal="center" vertical="center"/>
      <protection locked="0"/>
    </xf>
    <xf numFmtId="0" fontId="63" fillId="23" borderId="102" xfId="0" applyFont="1" applyFill="1" applyBorder="1" applyAlignment="1" applyProtection="1">
      <alignment horizontal="center" vertical="center"/>
      <protection locked="0"/>
    </xf>
    <xf numFmtId="0" fontId="63" fillId="17" borderId="103" xfId="0" applyFont="1" applyFill="1" applyBorder="1" applyAlignment="1" applyProtection="1">
      <alignment horizontal="center" vertical="center"/>
      <protection locked="0"/>
    </xf>
    <xf numFmtId="0" fontId="63" fillId="17" borderId="335" xfId="0" applyFont="1" applyFill="1" applyBorder="1" applyAlignment="1" applyProtection="1">
      <alignment horizontal="center" vertical="center"/>
      <protection locked="0"/>
    </xf>
    <xf numFmtId="179" fontId="46" fillId="0" borderId="255" xfId="1" applyNumberFormat="1" applyFont="1" applyFill="1" applyBorder="1" applyProtection="1">
      <alignment vertical="center"/>
    </xf>
    <xf numFmtId="0" fontId="46" fillId="0" borderId="0" xfId="1" applyFont="1" applyBorder="1" applyAlignment="1" applyProtection="1">
      <alignment horizontal="center" vertical="center"/>
    </xf>
    <xf numFmtId="0" fontId="63" fillId="0" borderId="509" xfId="0" applyFont="1" applyBorder="1" applyAlignment="1">
      <alignment horizontal="center" vertical="center"/>
    </xf>
    <xf numFmtId="0" fontId="69" fillId="17" borderId="510" xfId="0" applyFont="1" applyFill="1" applyBorder="1" applyAlignment="1" applyProtection="1">
      <alignment horizontal="center" vertical="center"/>
      <protection locked="0"/>
    </xf>
    <xf numFmtId="0" fontId="76" fillId="0" borderId="0" xfId="0" applyFont="1">
      <alignment vertical="center"/>
    </xf>
    <xf numFmtId="192" fontId="63" fillId="23" borderId="367" xfId="0" applyNumberFormat="1" applyFont="1" applyFill="1" applyBorder="1" applyAlignment="1" applyProtection="1">
      <alignment horizontal="center" vertical="center"/>
      <protection locked="0"/>
    </xf>
    <xf numFmtId="0" fontId="41" fillId="17" borderId="375" xfId="1" applyNumberFormat="1" applyFont="1" applyFill="1" applyBorder="1" applyAlignment="1" applyProtection="1">
      <alignment horizontal="center" vertical="center"/>
      <protection locked="0"/>
    </xf>
    <xf numFmtId="0" fontId="41" fillId="17" borderId="372" xfId="1" applyNumberFormat="1" applyFont="1" applyFill="1" applyBorder="1" applyAlignment="1" applyProtection="1">
      <alignment horizontal="center" vertical="center"/>
      <protection locked="0"/>
    </xf>
    <xf numFmtId="0" fontId="41" fillId="17" borderId="428" xfId="1" applyNumberFormat="1" applyFont="1" applyFill="1" applyBorder="1" applyAlignment="1" applyProtection="1">
      <alignment horizontal="center" vertical="center"/>
      <protection locked="0"/>
    </xf>
    <xf numFmtId="179" fontId="41" fillId="0" borderId="0" xfId="1" applyNumberFormat="1" applyFont="1" applyFill="1" applyBorder="1" applyProtection="1">
      <alignment vertical="center"/>
    </xf>
    <xf numFmtId="0" fontId="46" fillId="23" borderId="116" xfId="1" applyNumberFormat="1" applyFont="1" applyFill="1" applyBorder="1" applyAlignment="1" applyProtection="1">
      <alignment horizontal="center" vertical="center"/>
      <protection locked="0"/>
    </xf>
    <xf numFmtId="0" fontId="63" fillId="23" borderId="100" xfId="0" applyFont="1" applyFill="1" applyBorder="1" applyAlignment="1" applyProtection="1">
      <alignment horizontal="center" vertical="center"/>
      <protection locked="0"/>
    </xf>
    <xf numFmtId="0" fontId="63" fillId="17" borderId="104" xfId="0" applyFont="1" applyFill="1" applyBorder="1" applyAlignment="1" applyProtection="1">
      <alignment horizontal="center" vertical="center"/>
      <protection locked="0"/>
    </xf>
    <xf numFmtId="0" fontId="63" fillId="17" borderId="336" xfId="0" applyFont="1" applyFill="1" applyBorder="1" applyAlignment="1" applyProtection="1">
      <alignment horizontal="center" vertical="center"/>
      <protection locked="0"/>
    </xf>
    <xf numFmtId="0" fontId="63" fillId="0" borderId="282" xfId="0" applyFont="1" applyBorder="1" applyAlignment="1">
      <alignment horizontal="center" vertical="center" shrinkToFit="1"/>
    </xf>
    <xf numFmtId="3" fontId="63" fillId="0" borderId="283" xfId="0" applyNumberFormat="1" applyFont="1" applyBorder="1" applyAlignment="1">
      <alignment horizontal="center" vertical="center" shrinkToFit="1"/>
    </xf>
    <xf numFmtId="0" fontId="63" fillId="0" borderId="282" xfId="0" applyNumberFormat="1" applyFont="1" applyBorder="1" applyAlignment="1">
      <alignment horizontal="center" vertical="center" shrinkToFit="1"/>
    </xf>
    <xf numFmtId="0" fontId="63" fillId="0" borderId="283" xfId="0" applyNumberFormat="1" applyFont="1" applyBorder="1" applyAlignment="1">
      <alignment horizontal="center" vertical="center" shrinkToFit="1"/>
    </xf>
    <xf numFmtId="0" fontId="63" fillId="0" borderId="0" xfId="0" applyFont="1" applyBorder="1" applyAlignment="1">
      <alignment horizontal="center" vertical="center"/>
    </xf>
    <xf numFmtId="0" fontId="46" fillId="0" borderId="134" xfId="1" applyFont="1" applyBorder="1" applyAlignment="1" applyProtection="1">
      <alignment horizontal="center" vertical="center"/>
    </xf>
    <xf numFmtId="0" fontId="46" fillId="0" borderId="135" xfId="1" applyFont="1" applyBorder="1" applyAlignment="1" applyProtection="1">
      <alignment horizontal="center" vertical="center"/>
    </xf>
    <xf numFmtId="0" fontId="46" fillId="0" borderId="136" xfId="1" applyFont="1" applyBorder="1" applyAlignment="1" applyProtection="1">
      <alignment horizontal="center" vertical="center"/>
    </xf>
    <xf numFmtId="0" fontId="46" fillId="0" borderId="137" xfId="1" applyFont="1" applyBorder="1" applyAlignment="1" applyProtection="1">
      <alignment horizontal="center" vertical="center"/>
    </xf>
    <xf numFmtId="0" fontId="46" fillId="0" borderId="0" xfId="1" applyFont="1" applyFill="1" applyAlignment="1" applyProtection="1">
      <alignment horizontal="center" vertical="center"/>
    </xf>
    <xf numFmtId="0" fontId="46" fillId="0" borderId="0" xfId="1" applyFont="1" applyAlignment="1" applyProtection="1">
      <alignment horizontal="center" vertical="center"/>
    </xf>
    <xf numFmtId="0" fontId="41" fillId="0" borderId="337" xfId="1" applyFont="1" applyBorder="1" applyProtection="1">
      <alignment vertical="center"/>
    </xf>
    <xf numFmtId="0" fontId="41" fillId="0" borderId="289" xfId="1" applyFont="1" applyBorder="1" applyAlignment="1" applyProtection="1">
      <alignment horizontal="center" vertical="center"/>
    </xf>
    <xf numFmtId="0" fontId="41" fillId="0" borderId="197" xfId="1" applyFont="1" applyFill="1" applyBorder="1" applyAlignment="1" applyProtection="1">
      <alignment horizontal="center" vertical="center"/>
    </xf>
    <xf numFmtId="0" fontId="69" fillId="17" borderId="118" xfId="0" applyFont="1" applyFill="1" applyBorder="1" applyAlignment="1" applyProtection="1">
      <alignment horizontal="center" vertical="center"/>
      <protection locked="0"/>
    </xf>
    <xf numFmtId="0" fontId="63" fillId="0" borderId="16" xfId="0" applyNumberFormat="1" applyFont="1" applyBorder="1" applyAlignment="1">
      <alignment horizontal="center" vertical="center" shrinkToFit="1"/>
    </xf>
    <xf numFmtId="0" fontId="63" fillId="0" borderId="308" xfId="0" applyNumberFormat="1" applyFont="1" applyBorder="1" applyAlignment="1">
      <alignment horizontal="center" vertical="center" shrinkToFit="1"/>
    </xf>
    <xf numFmtId="0" fontId="63" fillId="0" borderId="284" xfId="0" applyFont="1" applyBorder="1" applyAlignment="1">
      <alignment horizontal="center" vertical="center"/>
    </xf>
    <xf numFmtId="0" fontId="63" fillId="17" borderId="285" xfId="0" applyFont="1" applyFill="1" applyBorder="1" applyAlignment="1" applyProtection="1">
      <alignment horizontal="center" vertical="center"/>
      <protection locked="0"/>
    </xf>
    <xf numFmtId="181" fontId="46" fillId="0" borderId="0" xfId="1" applyNumberFormat="1" applyFont="1" applyBorder="1" applyAlignment="1" applyProtection="1">
      <alignment horizontal="center" vertical="center"/>
    </xf>
    <xf numFmtId="0" fontId="46" fillId="0" borderId="140" xfId="1" applyNumberFormat="1" applyFont="1" applyBorder="1" applyAlignment="1" applyProtection="1">
      <alignment horizontal="center" vertical="center"/>
    </xf>
    <xf numFmtId="179" fontId="46" fillId="4" borderId="141" xfId="1" applyNumberFormat="1" applyFont="1" applyFill="1" applyBorder="1" applyProtection="1">
      <alignment vertical="center"/>
    </xf>
    <xf numFmtId="179" fontId="46" fillId="4" borderId="142" xfId="1" applyNumberFormat="1" applyFont="1" applyFill="1" applyBorder="1" applyProtection="1">
      <alignment vertical="center"/>
    </xf>
    <xf numFmtId="0" fontId="41" fillId="4" borderId="164" xfId="1" applyFont="1" applyFill="1" applyBorder="1" applyAlignment="1" applyProtection="1">
      <alignment horizontal="center" vertical="center"/>
    </xf>
    <xf numFmtId="0" fontId="41" fillId="4" borderId="169" xfId="1" applyFont="1" applyFill="1" applyBorder="1" applyAlignment="1" applyProtection="1">
      <alignment horizontal="center" vertical="center"/>
    </xf>
    <xf numFmtId="0" fontId="41" fillId="4" borderId="291" xfId="1" applyFont="1" applyFill="1" applyBorder="1" applyAlignment="1" applyProtection="1">
      <alignment horizontal="center" vertical="center"/>
    </xf>
    <xf numFmtId="0" fontId="41" fillId="4" borderId="161" xfId="1" applyFont="1" applyFill="1" applyBorder="1" applyAlignment="1" applyProtection="1">
      <alignment horizontal="center" vertical="center"/>
    </xf>
    <xf numFmtId="0" fontId="41" fillId="4" borderId="286" xfId="1" applyFont="1" applyFill="1" applyBorder="1" applyAlignment="1" applyProtection="1">
      <alignment horizontal="center" vertical="center"/>
    </xf>
    <xf numFmtId="0" fontId="63" fillId="0" borderId="197" xfId="0" applyFont="1" applyBorder="1" applyAlignment="1">
      <alignment horizontal="center" vertical="center"/>
    </xf>
    <xf numFmtId="0" fontId="63" fillId="0" borderId="299" xfId="0" applyNumberFormat="1" applyFont="1" applyBorder="1" applyAlignment="1">
      <alignment horizontal="center" vertical="center" shrinkToFit="1"/>
    </xf>
    <xf numFmtId="0" fontId="46" fillId="0" borderId="146" xfId="1" applyNumberFormat="1" applyFont="1" applyBorder="1" applyAlignment="1" applyProtection="1">
      <alignment horizontal="center" vertical="center"/>
    </xf>
    <xf numFmtId="179" fontId="46" fillId="4" borderId="147" xfId="1" applyNumberFormat="1" applyFont="1" applyFill="1" applyBorder="1" applyProtection="1">
      <alignment vertical="center"/>
    </xf>
    <xf numFmtId="179" fontId="46" fillId="4" borderId="148" xfId="1" applyNumberFormat="1" applyFont="1" applyFill="1" applyBorder="1" applyProtection="1">
      <alignment vertical="center"/>
    </xf>
    <xf numFmtId="0" fontId="41" fillId="4" borderId="292" xfId="1" applyFont="1" applyFill="1" applyBorder="1" applyAlignment="1" applyProtection="1">
      <alignment horizontal="center" vertical="center"/>
    </xf>
    <xf numFmtId="0" fontId="41" fillId="4" borderId="288" xfId="1" applyFont="1" applyFill="1" applyBorder="1" applyAlignment="1" applyProtection="1">
      <alignment horizontal="center" vertical="center"/>
    </xf>
    <xf numFmtId="0" fontId="41" fillId="4" borderId="287" xfId="1" applyFont="1" applyFill="1" applyBorder="1" applyAlignment="1" applyProtection="1">
      <alignment horizontal="center" vertical="center"/>
    </xf>
    <xf numFmtId="0" fontId="46" fillId="23" borderId="129" xfId="1" applyNumberFormat="1" applyFont="1" applyFill="1" applyBorder="1" applyAlignment="1" applyProtection="1">
      <alignment horizontal="center" vertical="center"/>
      <protection locked="0"/>
    </xf>
    <xf numFmtId="0" fontId="63" fillId="23" borderId="130" xfId="0" applyFont="1" applyFill="1" applyBorder="1" applyAlignment="1" applyProtection="1">
      <alignment horizontal="center" vertical="center"/>
      <protection locked="0"/>
    </xf>
    <xf numFmtId="0" fontId="63" fillId="17" borderId="394" xfId="0" applyFont="1" applyFill="1" applyBorder="1" applyAlignment="1" applyProtection="1">
      <alignment horizontal="center" vertical="center"/>
      <protection locked="0"/>
    </xf>
    <xf numFmtId="0" fontId="63" fillId="17" borderId="399" xfId="0" applyFont="1" applyFill="1" applyBorder="1" applyAlignment="1" applyProtection="1">
      <alignment horizontal="center" vertical="center"/>
      <protection locked="0"/>
    </xf>
    <xf numFmtId="0" fontId="77" fillId="0" borderId="316" xfId="1" applyFont="1" applyBorder="1" applyAlignment="1" applyProtection="1">
      <alignment vertical="center"/>
    </xf>
    <xf numFmtId="0" fontId="46" fillId="0" borderId="150" xfId="1" applyNumberFormat="1" applyFont="1" applyBorder="1" applyAlignment="1" applyProtection="1">
      <alignment horizontal="center" vertical="center"/>
    </xf>
    <xf numFmtId="179" fontId="46" fillId="4" borderId="151" xfId="1" applyNumberFormat="1" applyFont="1" applyFill="1" applyBorder="1" applyProtection="1">
      <alignment vertical="center"/>
    </xf>
    <xf numFmtId="179" fontId="46" fillId="4" borderId="152" xfId="1" applyNumberFormat="1" applyFont="1" applyFill="1" applyBorder="1" applyProtection="1">
      <alignment vertical="center"/>
    </xf>
    <xf numFmtId="0" fontId="41" fillId="0" borderId="201" xfId="1" applyFont="1" applyFill="1" applyBorder="1" applyAlignment="1" applyProtection="1">
      <alignment horizontal="center" vertical="center"/>
    </xf>
    <xf numFmtId="0" fontId="69" fillId="17" borderId="123" xfId="0" applyFont="1" applyFill="1" applyBorder="1" applyAlignment="1" applyProtection="1">
      <alignment horizontal="center" vertical="center"/>
      <protection locked="0"/>
    </xf>
    <xf numFmtId="195" fontId="47" fillId="0" borderId="278" xfId="0" applyNumberFormat="1" applyFont="1" applyFill="1" applyBorder="1" applyAlignment="1" applyProtection="1">
      <alignment horizontal="center" vertical="center" shrinkToFit="1"/>
    </xf>
    <xf numFmtId="0" fontId="46" fillId="13" borderId="127" xfId="1" applyFont="1" applyFill="1" applyBorder="1" applyAlignment="1" applyProtection="1">
      <alignment horizontal="center" vertical="center"/>
    </xf>
    <xf numFmtId="0" fontId="63" fillId="13" borderId="98" xfId="0" applyFont="1" applyFill="1" applyBorder="1" applyAlignment="1" applyProtection="1">
      <alignment horizontal="center" vertical="center"/>
    </xf>
    <xf numFmtId="0" fontId="63" fillId="13" borderId="395" xfId="0" applyFont="1" applyFill="1" applyBorder="1" applyAlignment="1" applyProtection="1">
      <alignment horizontal="center" vertical="center"/>
    </xf>
    <xf numFmtId="0" fontId="46" fillId="15" borderId="293" xfId="1" applyFont="1" applyFill="1" applyBorder="1" applyAlignment="1" applyProtection="1">
      <alignment horizontal="center" vertical="center"/>
      <protection locked="0"/>
    </xf>
    <xf numFmtId="0" fontId="46" fillId="0" borderId="293" xfId="1" applyFont="1" applyFill="1" applyBorder="1" applyAlignment="1" applyProtection="1">
      <alignment vertical="center"/>
    </xf>
    <xf numFmtId="183" fontId="46" fillId="0" borderId="0" xfId="1" applyNumberFormat="1" applyFont="1" applyBorder="1" applyAlignment="1" applyProtection="1">
      <alignment horizontal="center" vertical="center"/>
    </xf>
    <xf numFmtId="0" fontId="46" fillId="0" borderId="153" xfId="1" applyNumberFormat="1" applyFont="1" applyBorder="1" applyAlignment="1" applyProtection="1">
      <alignment horizontal="center" vertical="center"/>
    </xf>
    <xf numFmtId="179" fontId="46" fillId="4" borderId="154" xfId="1" applyNumberFormat="1" applyFont="1" applyFill="1" applyBorder="1" applyProtection="1">
      <alignment vertical="center"/>
    </xf>
    <xf numFmtId="179" fontId="46" fillId="4" borderId="155" xfId="1" applyNumberFormat="1" applyFont="1" applyFill="1" applyBorder="1" applyProtection="1">
      <alignment vertical="center"/>
    </xf>
    <xf numFmtId="0" fontId="64" fillId="23" borderId="392" xfId="1"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0" fontId="63" fillId="0" borderId="403" xfId="0" applyNumberFormat="1" applyFont="1" applyBorder="1" applyAlignment="1">
      <alignment horizontal="center" vertical="center" shrinkToFit="1"/>
    </xf>
    <xf numFmtId="0" fontId="46" fillId="0" borderId="318" xfId="1" applyFont="1" applyBorder="1" applyAlignment="1" applyProtection="1">
      <alignment horizontal="center" vertical="center"/>
    </xf>
    <xf numFmtId="0" fontId="46" fillId="0" borderId="320" xfId="1" applyFont="1" applyBorder="1" applyAlignment="1" applyProtection="1">
      <alignment horizontal="center" vertical="center"/>
    </xf>
    <xf numFmtId="0" fontId="46" fillId="0" borderId="157" xfId="1" applyNumberFormat="1" applyFont="1" applyBorder="1" applyAlignment="1" applyProtection="1">
      <alignment horizontal="center" vertical="center"/>
    </xf>
    <xf numFmtId="179" fontId="46" fillId="4" borderId="158" xfId="1" applyNumberFormat="1" applyFont="1" applyFill="1" applyBorder="1" applyProtection="1">
      <alignment vertical="center"/>
    </xf>
    <xf numFmtId="179" fontId="46" fillId="4" borderId="159" xfId="1" applyNumberFormat="1" applyFont="1" applyFill="1" applyBorder="1" applyProtection="1">
      <alignment vertical="center"/>
    </xf>
    <xf numFmtId="179" fontId="46" fillId="4" borderId="160" xfId="1" applyNumberFormat="1" applyFont="1" applyFill="1" applyBorder="1" applyProtection="1">
      <alignment vertical="center"/>
    </xf>
    <xf numFmtId="0" fontId="41" fillId="4" borderId="290" xfId="1" applyFont="1" applyFill="1" applyBorder="1" applyAlignment="1" applyProtection="1">
      <alignment horizontal="center" vertical="center"/>
    </xf>
    <xf numFmtId="0" fontId="64" fillId="23" borderId="116" xfId="1" applyNumberFormat="1" applyFont="1" applyFill="1" applyBorder="1" applyAlignment="1" applyProtection="1">
      <alignment horizontal="center" vertical="center"/>
      <protection locked="0"/>
    </xf>
    <xf numFmtId="0" fontId="63" fillId="0" borderId="0" xfId="0" applyFont="1" applyAlignment="1">
      <alignment horizontal="right" vertical="center"/>
    </xf>
    <xf numFmtId="0" fontId="63" fillId="13" borderId="402" xfId="0" applyFont="1" applyFill="1" applyBorder="1" applyAlignment="1">
      <alignment horizontal="center" vertical="center" shrinkToFit="1"/>
    </xf>
    <xf numFmtId="0" fontId="63" fillId="0" borderId="318" xfId="0" applyFont="1" applyBorder="1" applyAlignment="1">
      <alignment horizontal="center" vertical="center"/>
    </xf>
    <xf numFmtId="0" fontId="63" fillId="0" borderId="320" xfId="0" applyFont="1" applyBorder="1" applyAlignment="1">
      <alignment horizontal="center" vertical="center"/>
    </xf>
    <xf numFmtId="0" fontId="46" fillId="0" borderId="0" xfId="1" applyNumberFormat="1" applyFont="1" applyFill="1" applyBorder="1" applyAlignment="1" applyProtection="1">
      <alignment horizontal="center" vertical="center"/>
    </xf>
    <xf numFmtId="179" fontId="46" fillId="0" borderId="0" xfId="1" applyNumberFormat="1" applyFont="1" applyFill="1" applyBorder="1" applyProtection="1">
      <alignment vertical="center"/>
    </xf>
    <xf numFmtId="179" fontId="45" fillId="4" borderId="0" xfId="1" applyNumberFormat="1" applyFont="1" applyFill="1" applyProtection="1">
      <alignment vertical="center"/>
    </xf>
    <xf numFmtId="0" fontId="45" fillId="0" borderId="0" xfId="1" applyFont="1" applyProtection="1">
      <alignment vertical="center"/>
    </xf>
    <xf numFmtId="184" fontId="41" fillId="0" borderId="280" xfId="0" applyNumberFormat="1" applyFont="1" applyFill="1" applyBorder="1" applyAlignment="1" applyProtection="1">
      <alignment horizontal="center" vertical="center" shrinkToFit="1"/>
    </xf>
    <xf numFmtId="184" fontId="41" fillId="0" borderId="281" xfId="0" applyNumberFormat="1" applyFont="1" applyFill="1" applyBorder="1" applyAlignment="1" applyProtection="1">
      <alignment horizontal="center" vertical="center" shrinkToFit="1"/>
    </xf>
    <xf numFmtId="0" fontId="22" fillId="13" borderId="16" xfId="0" applyFont="1" applyFill="1" applyBorder="1" applyAlignment="1">
      <alignment horizontal="center" vertical="center" shrinkToFit="1"/>
    </xf>
    <xf numFmtId="0" fontId="22" fillId="13" borderId="310" xfId="0" applyFont="1" applyFill="1" applyBorder="1" applyAlignment="1">
      <alignment horizontal="center" vertical="center" shrinkToFit="1"/>
    </xf>
    <xf numFmtId="0" fontId="22" fillId="13" borderId="279"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63" fillId="9" borderId="402" xfId="0" applyFont="1" applyFill="1" applyBorder="1" applyAlignment="1">
      <alignment vertical="center" shrinkToFit="1"/>
    </xf>
    <xf numFmtId="0" fontId="46" fillId="23" borderId="315" xfId="1" applyNumberFormat="1" applyFont="1" applyFill="1" applyBorder="1" applyAlignment="1" applyProtection="1">
      <alignment horizontal="center" vertical="center"/>
      <protection locked="0"/>
    </xf>
    <xf numFmtId="0" fontId="63" fillId="23" borderId="312" xfId="0" applyNumberFormat="1" applyFont="1" applyFill="1" applyBorder="1" applyAlignment="1" applyProtection="1">
      <alignment horizontal="center" vertical="center"/>
      <protection locked="0"/>
    </xf>
    <xf numFmtId="0" fontId="46" fillId="17" borderId="294" xfId="1" applyFont="1" applyFill="1" applyBorder="1" applyAlignment="1" applyProtection="1">
      <alignment horizontal="center" vertical="center"/>
      <protection locked="0"/>
    </xf>
    <xf numFmtId="0" fontId="41" fillId="0" borderId="0" xfId="1" applyFont="1" applyBorder="1" applyProtection="1">
      <alignment vertical="center"/>
    </xf>
    <xf numFmtId="0" fontId="41" fillId="0" borderId="0" xfId="1" applyFont="1" applyFill="1" applyBorder="1" applyProtection="1">
      <alignment vertical="center"/>
    </xf>
    <xf numFmtId="0" fontId="41" fillId="0" borderId="280" xfId="0" applyNumberFormat="1" applyFont="1" applyFill="1" applyBorder="1" applyAlignment="1" applyProtection="1">
      <alignment horizontal="center" vertical="center" shrinkToFit="1"/>
    </xf>
    <xf numFmtId="0" fontId="41" fillId="0" borderId="2" xfId="0" applyFont="1" applyFill="1" applyBorder="1" applyAlignment="1" applyProtection="1">
      <alignment horizontal="center" vertical="center" shrinkToFit="1"/>
    </xf>
    <xf numFmtId="184" fontId="41" fillId="0" borderId="2" xfId="0" applyNumberFormat="1" applyFont="1" applyFill="1" applyBorder="1" applyAlignment="1" applyProtection="1">
      <alignment horizontal="center" vertical="center" shrinkToFit="1"/>
    </xf>
    <xf numFmtId="0" fontId="63" fillId="0" borderId="2" xfId="0" applyFont="1" applyBorder="1" applyAlignment="1">
      <alignment horizontal="center" vertical="center" shrinkToFit="1"/>
    </xf>
    <xf numFmtId="0" fontId="47" fillId="0" borderId="281" xfId="0" applyNumberFormat="1" applyFont="1" applyFill="1" applyBorder="1" applyAlignment="1" applyProtection="1">
      <alignment horizontal="center" vertical="center" shrinkToFit="1"/>
    </xf>
    <xf numFmtId="179" fontId="46" fillId="0" borderId="0" xfId="1" applyNumberFormat="1" applyFont="1" applyProtection="1">
      <alignment vertical="center"/>
    </xf>
    <xf numFmtId="0" fontId="46" fillId="0" borderId="0" xfId="1" applyFont="1" applyFill="1" applyBorder="1" applyAlignment="1" applyProtection="1">
      <alignment vertical="center"/>
    </xf>
    <xf numFmtId="0" fontId="46" fillId="23" borderId="94" xfId="1" applyNumberFormat="1" applyFont="1" applyFill="1" applyBorder="1" applyAlignment="1" applyProtection="1">
      <alignment horizontal="center" vertical="center"/>
      <protection locked="0"/>
    </xf>
    <xf numFmtId="0" fontId="63" fillId="23" borderId="79" xfId="0" applyNumberFormat="1" applyFont="1" applyFill="1" applyBorder="1" applyAlignment="1" applyProtection="1">
      <alignment horizontal="center" vertical="center"/>
      <protection locked="0"/>
    </xf>
    <xf numFmtId="0" fontId="46" fillId="17" borderId="297" xfId="1" applyFont="1" applyFill="1" applyBorder="1" applyAlignment="1" applyProtection="1">
      <alignment horizontal="center" vertical="center"/>
      <protection locked="0"/>
    </xf>
    <xf numFmtId="0" fontId="41" fillId="0" borderId="0" xfId="1" applyFont="1" applyBorder="1" applyAlignment="1" applyProtection="1">
      <alignment horizontal="center" vertical="center"/>
    </xf>
    <xf numFmtId="192" fontId="41" fillId="23" borderId="365" xfId="1" applyNumberFormat="1" applyFont="1" applyFill="1" applyBorder="1" applyAlignment="1" applyProtection="1">
      <alignment horizontal="center" vertical="center"/>
      <protection locked="0"/>
    </xf>
    <xf numFmtId="189" fontId="41" fillId="23" borderId="366" xfId="1" applyNumberFormat="1" applyFont="1" applyFill="1" applyBorder="1" applyAlignment="1" applyProtection="1">
      <alignment horizontal="center" vertical="center"/>
      <protection locked="0"/>
    </xf>
    <xf numFmtId="0" fontId="41" fillId="17" borderId="376" xfId="1" applyNumberFormat="1" applyFont="1" applyFill="1" applyBorder="1" applyAlignment="1" applyProtection="1">
      <alignment horizontal="center" vertical="center"/>
      <protection locked="0"/>
    </xf>
    <xf numFmtId="0" fontId="41" fillId="17" borderId="373" xfId="1" applyNumberFormat="1" applyFont="1" applyFill="1" applyBorder="1" applyAlignment="1" applyProtection="1">
      <alignment horizontal="center" vertical="center"/>
      <protection locked="0"/>
    </xf>
    <xf numFmtId="0" fontId="41" fillId="17" borderId="429" xfId="1" applyNumberFormat="1" applyFont="1" applyFill="1" applyBorder="1" applyAlignment="1" applyProtection="1">
      <alignment horizontal="center" vertical="center"/>
      <protection locked="0"/>
    </xf>
    <xf numFmtId="0" fontId="64" fillId="23" borderId="129" xfId="1" applyNumberFormat="1" applyFont="1" applyFill="1" applyBorder="1" applyAlignment="1" applyProtection="1">
      <alignment horizontal="center" vertical="center"/>
      <protection locked="0"/>
    </xf>
    <xf numFmtId="0" fontId="63" fillId="17" borderId="393" xfId="0" applyFont="1" applyFill="1" applyBorder="1" applyAlignment="1" applyProtection="1">
      <alignment horizontal="center" vertical="center"/>
      <protection locked="0"/>
    </xf>
    <xf numFmtId="0" fontId="63" fillId="17" borderId="400" xfId="0" applyFont="1" applyFill="1" applyBorder="1" applyAlignment="1" applyProtection="1">
      <alignment horizontal="center" vertical="center"/>
      <protection locked="0"/>
    </xf>
    <xf numFmtId="0" fontId="63" fillId="0" borderId="313" xfId="0" applyFont="1" applyBorder="1" applyAlignment="1">
      <alignment horizontal="center" vertical="center" shrinkToFit="1"/>
    </xf>
    <xf numFmtId="184" fontId="47" fillId="0" borderId="283" xfId="0" applyNumberFormat="1" applyFont="1" applyFill="1" applyBorder="1" applyAlignment="1" applyProtection="1">
      <alignment horizontal="center" vertical="center" shrinkToFit="1"/>
    </xf>
    <xf numFmtId="0" fontId="46" fillId="0" borderId="111" xfId="1" applyFont="1" applyBorder="1" applyAlignment="1" applyProtection="1">
      <alignment horizontal="center" vertical="center"/>
    </xf>
    <xf numFmtId="184" fontId="41" fillId="0" borderId="0" xfId="1" applyNumberFormat="1" applyFont="1" applyBorder="1" applyProtection="1">
      <alignment vertical="center"/>
    </xf>
    <xf numFmtId="0" fontId="63" fillId="0" borderId="0" xfId="0" applyNumberFormat="1" applyFont="1" applyBorder="1" applyAlignment="1">
      <alignment horizontal="center" vertical="center"/>
    </xf>
    <xf numFmtId="0" fontId="63" fillId="0" borderId="298" xfId="0" applyNumberFormat="1" applyFont="1" applyBorder="1" applyAlignment="1">
      <alignment horizontal="center" vertical="center"/>
    </xf>
    <xf numFmtId="184" fontId="41" fillId="0" borderId="0" xfId="0" applyNumberFormat="1" applyFont="1" applyFill="1" applyBorder="1" applyAlignment="1" applyProtection="1">
      <alignment horizontal="center" vertical="center" shrinkToFit="1"/>
    </xf>
    <xf numFmtId="0" fontId="63" fillId="0" borderId="0" xfId="0" applyFont="1" applyAlignment="1">
      <alignment horizontal="center" vertical="center" shrinkToFit="1"/>
    </xf>
    <xf numFmtId="0" fontId="63" fillId="27" borderId="402" xfId="0" applyFont="1" applyFill="1" applyBorder="1" applyAlignment="1">
      <alignment vertical="center" shrinkToFit="1"/>
    </xf>
    <xf numFmtId="0" fontId="46" fillId="0" borderId="0" xfId="1" applyFont="1" applyFill="1" applyBorder="1" applyProtection="1">
      <alignment vertical="center"/>
    </xf>
    <xf numFmtId="0" fontId="46" fillId="0" borderId="0" xfId="1" applyFont="1" applyFill="1" applyBorder="1" applyAlignment="1" applyProtection="1">
      <alignment horizontal="distributed" vertical="center" indent="1"/>
    </xf>
    <xf numFmtId="179" fontId="46" fillId="0" borderId="0" xfId="1" applyNumberFormat="1" applyFont="1" applyFill="1" applyBorder="1" applyAlignment="1" applyProtection="1">
      <alignment vertical="center"/>
    </xf>
    <xf numFmtId="0" fontId="46" fillId="23" borderId="95" xfId="1" applyNumberFormat="1" applyFont="1" applyFill="1" applyBorder="1" applyAlignment="1" applyProtection="1">
      <alignment horizontal="center" vertical="center"/>
      <protection locked="0"/>
    </xf>
    <xf numFmtId="0" fontId="63" fillId="23" borderId="96" xfId="0" applyNumberFormat="1" applyFont="1" applyFill="1" applyBorder="1" applyAlignment="1" applyProtection="1">
      <alignment horizontal="center" vertical="center"/>
      <protection locked="0"/>
    </xf>
    <xf numFmtId="0" fontId="46" fillId="17" borderId="301" xfId="1" applyFont="1" applyFill="1" applyBorder="1" applyAlignment="1" applyProtection="1">
      <alignment horizontal="center" vertical="center"/>
      <protection locked="0"/>
    </xf>
    <xf numFmtId="0" fontId="46" fillId="0" borderId="170" xfId="1" applyFont="1" applyFill="1" applyBorder="1" applyAlignment="1" applyProtection="1">
      <alignment horizontal="center" vertical="center"/>
    </xf>
    <xf numFmtId="185" fontId="46" fillId="4" borderId="131" xfId="1" applyNumberFormat="1" applyFont="1" applyFill="1" applyBorder="1" applyProtection="1">
      <alignment vertical="center"/>
    </xf>
    <xf numFmtId="185" fontId="46" fillId="4" borderId="133" xfId="1" applyNumberFormat="1" applyFont="1" applyFill="1" applyBorder="1" applyProtection="1">
      <alignment vertical="center"/>
    </xf>
    <xf numFmtId="0" fontId="41" fillId="15" borderId="0" xfId="1" applyFont="1" applyFill="1" applyBorder="1" applyAlignment="1" applyProtection="1">
      <alignment horizontal="center" vertical="center"/>
      <protection locked="0"/>
    </xf>
    <xf numFmtId="0" fontId="41" fillId="0" borderId="0" xfId="1" applyNumberFormat="1" applyFont="1" applyBorder="1" applyAlignment="1" applyProtection="1">
      <alignment horizontal="center" vertical="center"/>
    </xf>
    <xf numFmtId="0" fontId="41" fillId="0" borderId="298" xfId="1" applyNumberFormat="1" applyFont="1" applyBorder="1" applyAlignment="1" applyProtection="1">
      <alignment horizontal="center" vertical="center"/>
    </xf>
    <xf numFmtId="0" fontId="63" fillId="0" borderId="278" xfId="0" applyFont="1" applyFill="1" applyBorder="1" applyAlignment="1">
      <alignment horizontal="center" vertical="center"/>
    </xf>
    <xf numFmtId="0" fontId="41" fillId="0" borderId="16" xfId="0" applyNumberFormat="1" applyFont="1" applyFill="1" applyBorder="1" applyAlignment="1" applyProtection="1">
      <alignment horizontal="center" vertical="center" shrinkToFit="1"/>
    </xf>
    <xf numFmtId="0" fontId="41" fillId="0" borderId="310" xfId="0" applyNumberFormat="1" applyFont="1" applyFill="1" applyBorder="1" applyAlignment="1" applyProtection="1">
      <alignment horizontal="center" vertical="center" shrinkToFit="1"/>
    </xf>
    <xf numFmtId="0" fontId="63" fillId="0" borderId="310" xfId="0" applyNumberFormat="1" applyFont="1" applyFill="1" applyBorder="1" applyAlignment="1">
      <alignment horizontal="center" vertical="center" shrinkToFit="1"/>
    </xf>
    <xf numFmtId="0" fontId="47" fillId="0" borderId="279" xfId="0" applyNumberFormat="1" applyFont="1" applyFill="1" applyBorder="1" applyAlignment="1" applyProtection="1">
      <alignment horizontal="center" vertical="center" shrinkToFit="1"/>
    </xf>
    <xf numFmtId="0" fontId="46" fillId="0" borderId="172" xfId="1" applyFont="1" applyFill="1" applyBorder="1" applyAlignment="1" applyProtection="1">
      <alignment horizontal="center" vertical="center"/>
    </xf>
    <xf numFmtId="185" fontId="46" fillId="4" borderId="173" xfId="1" applyNumberFormat="1" applyFont="1" applyFill="1" applyBorder="1" applyProtection="1">
      <alignment vertical="center"/>
    </xf>
    <xf numFmtId="185" fontId="46" fillId="4" borderId="176" xfId="1" applyNumberFormat="1" applyFont="1" applyFill="1" applyBorder="1" applyProtection="1">
      <alignment vertical="center"/>
    </xf>
    <xf numFmtId="0" fontId="63" fillId="6" borderId="390" xfId="0" applyFont="1" applyFill="1" applyBorder="1" applyAlignment="1">
      <alignment horizontal="center" vertical="center"/>
    </xf>
    <xf numFmtId="0" fontId="63" fillId="0" borderId="0" xfId="0" applyFont="1" applyBorder="1" applyAlignment="1">
      <alignment horizontal="right" vertical="center"/>
    </xf>
    <xf numFmtId="0" fontId="63" fillId="0" borderId="313" xfId="0" applyNumberFormat="1" applyFont="1" applyBorder="1" applyAlignment="1">
      <alignment horizontal="center" vertical="center" shrinkToFit="1"/>
    </xf>
    <xf numFmtId="0" fontId="47" fillId="0" borderId="283" xfId="0" applyNumberFormat="1" applyFont="1" applyFill="1" applyBorder="1" applyAlignment="1" applyProtection="1">
      <alignment horizontal="center" vertical="center" shrinkToFit="1"/>
    </xf>
    <xf numFmtId="0" fontId="46" fillId="0" borderId="0" xfId="1" applyFont="1" applyFill="1" applyBorder="1" applyAlignment="1" applyProtection="1">
      <alignment horizontal="center" vertical="center"/>
    </xf>
    <xf numFmtId="185" fontId="46" fillId="0" borderId="0" xfId="1" applyNumberFormat="1" applyFont="1" applyFill="1" applyBorder="1" applyProtection="1">
      <alignment vertical="center"/>
    </xf>
    <xf numFmtId="185" fontId="46" fillId="0" borderId="0" xfId="1" applyNumberFormat="1" applyFont="1" applyFill="1" applyBorder="1" applyAlignment="1" applyProtection="1">
      <alignment horizontal="center" vertical="center"/>
    </xf>
    <xf numFmtId="179" fontId="46" fillId="0" borderId="0" xfId="1" applyNumberFormat="1" applyFont="1" applyFill="1" applyBorder="1" applyAlignment="1" applyProtection="1">
      <alignment horizontal="center" vertical="center"/>
    </xf>
    <xf numFmtId="184" fontId="41" fillId="0" borderId="282" xfId="0" applyNumberFormat="1" applyFont="1" applyFill="1" applyBorder="1" applyAlignment="1" applyProtection="1">
      <alignment horizontal="center" vertical="center" shrinkToFit="1"/>
    </xf>
    <xf numFmtId="184" fontId="41" fillId="0" borderId="283" xfId="0" applyNumberFormat="1" applyFont="1" applyFill="1" applyBorder="1" applyAlignment="1" applyProtection="1">
      <alignment horizontal="center" vertical="center" shrinkToFit="1"/>
    </xf>
    <xf numFmtId="0" fontId="41" fillId="0" borderId="282" xfId="0" applyFont="1" applyFill="1" applyBorder="1" applyAlignment="1" applyProtection="1">
      <alignment horizontal="center" vertical="center" shrinkToFit="1"/>
    </xf>
    <xf numFmtId="0" fontId="63" fillId="0" borderId="313" xfId="0" applyFont="1" applyBorder="1" applyAlignment="1">
      <alignment horizontal="center" vertical="center"/>
    </xf>
    <xf numFmtId="0" fontId="63" fillId="0" borderId="314" xfId="0" applyFont="1" applyBorder="1" applyAlignment="1">
      <alignment horizontal="center" vertical="center"/>
    </xf>
    <xf numFmtId="196" fontId="79" fillId="0" borderId="390" xfId="0" applyNumberFormat="1" applyFont="1" applyFill="1" applyBorder="1" applyAlignment="1">
      <alignment horizontal="center" vertical="center"/>
    </xf>
    <xf numFmtId="0" fontId="69" fillId="13" borderId="282" xfId="0" applyFont="1" applyFill="1" applyBorder="1" applyAlignment="1">
      <alignment horizontal="center" vertical="center"/>
    </xf>
    <xf numFmtId="0" fontId="69" fillId="13" borderId="283" xfId="0" applyFont="1" applyFill="1" applyBorder="1" applyAlignment="1">
      <alignment horizontal="center" vertical="center"/>
    </xf>
    <xf numFmtId="0" fontId="69" fillId="13" borderId="391" xfId="0" applyFont="1" applyFill="1" applyBorder="1" applyAlignment="1">
      <alignment horizontal="center" vertical="center"/>
    </xf>
    <xf numFmtId="0" fontId="69" fillId="13" borderId="313" xfId="0" applyFont="1" applyFill="1" applyBorder="1" applyAlignment="1">
      <alignment horizontal="center" vertical="center"/>
    </xf>
    <xf numFmtId="0" fontId="69" fillId="0" borderId="0" xfId="0" applyFont="1" applyFill="1" applyBorder="1" applyAlignment="1">
      <alignment horizontal="center" vertical="center"/>
    </xf>
    <xf numFmtId="0" fontId="63" fillId="0" borderId="0" xfId="0" applyFont="1" applyBorder="1" applyAlignment="1">
      <alignment vertical="center" shrinkToFit="1"/>
    </xf>
    <xf numFmtId="0" fontId="69" fillId="0" borderId="0" xfId="0" applyFont="1" applyFill="1" applyBorder="1" applyAlignment="1">
      <alignment vertical="center" shrinkToFit="1"/>
    </xf>
    <xf numFmtId="0" fontId="22" fillId="23" borderId="16" xfId="0" applyFont="1" applyFill="1" applyBorder="1" applyAlignment="1" applyProtection="1">
      <alignment horizontal="center" vertical="center"/>
      <protection locked="0"/>
    </xf>
    <xf numFmtId="0" fontId="22" fillId="23" borderId="279" xfId="0" applyFont="1" applyFill="1" applyBorder="1" applyAlignment="1" applyProtection="1">
      <alignment horizontal="center" vertical="center"/>
      <protection locked="0"/>
    </xf>
    <xf numFmtId="0" fontId="22" fillId="17" borderId="304" xfId="0" applyFont="1" applyFill="1" applyBorder="1" applyAlignment="1" applyProtection="1">
      <alignment horizontal="center" vertical="center"/>
      <protection locked="0"/>
    </xf>
    <xf numFmtId="0" fontId="22" fillId="17" borderId="310" xfId="0" applyFont="1" applyFill="1" applyBorder="1" applyAlignment="1" applyProtection="1">
      <alignment horizontal="center" vertical="center"/>
      <protection locked="0"/>
    </xf>
    <xf numFmtId="0" fontId="22" fillId="17" borderId="279"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180" fontId="46" fillId="0" borderId="0" xfId="1" applyNumberFormat="1" applyFont="1" applyFill="1" applyBorder="1" applyProtection="1">
      <alignment vertical="center"/>
    </xf>
    <xf numFmtId="0" fontId="46" fillId="14" borderId="0" xfId="1" applyFont="1" applyFill="1" applyProtection="1">
      <alignment vertical="center"/>
    </xf>
    <xf numFmtId="184" fontId="46" fillId="0" borderId="0" xfId="1" applyNumberFormat="1" applyFont="1" applyFill="1" applyAlignment="1" applyProtection="1">
      <alignment vertical="center"/>
    </xf>
    <xf numFmtId="0" fontId="69" fillId="16" borderId="223" xfId="0" applyFont="1" applyFill="1" applyBorder="1" applyAlignment="1">
      <alignment horizontal="center" vertical="center"/>
    </xf>
    <xf numFmtId="0" fontId="69" fillId="16" borderId="383" xfId="0" applyFont="1" applyFill="1" applyBorder="1" applyAlignment="1">
      <alignment horizontal="left" vertical="center"/>
    </xf>
    <xf numFmtId="0" fontId="69" fillId="16" borderId="384" xfId="0" applyFont="1" applyFill="1" applyBorder="1" applyAlignment="1">
      <alignment horizontal="left" vertical="center"/>
    </xf>
    <xf numFmtId="0" fontId="69" fillId="16" borderId="93" xfId="0" applyFont="1" applyFill="1" applyBorder="1" applyAlignment="1">
      <alignment horizontal="left" vertical="center"/>
    </xf>
    <xf numFmtId="0" fontId="22" fillId="23" borderId="280" xfId="0" applyFont="1" applyFill="1" applyBorder="1" applyAlignment="1" applyProtection="1">
      <alignment horizontal="center" vertical="center"/>
      <protection locked="0"/>
    </xf>
    <xf numFmtId="0" fontId="22" fillId="23" borderId="281" xfId="0" applyFont="1" applyFill="1" applyBorder="1" applyAlignment="1" applyProtection="1">
      <alignment horizontal="center" vertical="center"/>
      <protection locked="0"/>
    </xf>
    <xf numFmtId="0" fontId="22" fillId="17" borderId="14" xfId="0" applyFont="1" applyFill="1" applyBorder="1" applyAlignment="1" applyProtection="1">
      <alignment horizontal="center" vertical="center"/>
      <protection locked="0"/>
    </xf>
    <xf numFmtId="0" fontId="22" fillId="17" borderId="2" xfId="0" applyFont="1" applyFill="1" applyBorder="1" applyAlignment="1" applyProtection="1">
      <alignment horizontal="center" vertical="center"/>
      <protection locked="0"/>
    </xf>
    <xf numFmtId="0" fontId="22" fillId="17" borderId="281" xfId="0" applyFont="1" applyFill="1" applyBorder="1" applyAlignment="1" applyProtection="1">
      <alignment horizontal="center" vertical="center"/>
      <protection locked="0"/>
    </xf>
    <xf numFmtId="180" fontId="46" fillId="0" borderId="0" xfId="1" applyNumberFormat="1" applyFont="1" applyFill="1" applyBorder="1" applyAlignment="1" applyProtection="1">
      <alignment horizontal="center" vertical="center"/>
    </xf>
    <xf numFmtId="184" fontId="41" fillId="0" borderId="18" xfId="0" applyNumberFormat="1" applyFont="1" applyFill="1" applyBorder="1" applyAlignment="1" applyProtection="1">
      <alignment horizontal="center" vertical="center"/>
    </xf>
    <xf numFmtId="0" fontId="41" fillId="0" borderId="388" xfId="0" applyFont="1" applyFill="1" applyBorder="1" applyAlignment="1" applyProtection="1">
      <alignment horizontal="center" vertical="center"/>
    </xf>
    <xf numFmtId="0" fontId="41" fillId="0" borderId="270" xfId="0" applyFont="1" applyFill="1" applyBorder="1" applyAlignment="1" applyProtection="1">
      <alignment horizontal="center" vertical="center"/>
    </xf>
    <xf numFmtId="0" fontId="41" fillId="0" borderId="333" xfId="0" applyFont="1" applyFill="1" applyBorder="1" applyAlignment="1" applyProtection="1">
      <alignment horizontal="center" vertical="center"/>
    </xf>
    <xf numFmtId="0" fontId="63" fillId="17" borderId="404" xfId="0" applyFont="1" applyFill="1" applyBorder="1" applyAlignment="1" applyProtection="1">
      <alignment horizontal="center" vertical="center" shrinkToFit="1"/>
      <protection locked="0"/>
    </xf>
    <xf numFmtId="193" fontId="63" fillId="0" borderId="405" xfId="0" applyNumberFormat="1" applyFont="1" applyBorder="1" applyAlignment="1">
      <alignment horizontal="center" vertical="center" shrinkToFit="1"/>
    </xf>
    <xf numFmtId="0" fontId="63" fillId="17" borderId="405" xfId="0" applyFont="1" applyFill="1" applyBorder="1" applyAlignment="1" applyProtection="1">
      <alignment horizontal="center" vertical="center" shrinkToFit="1"/>
      <protection locked="0"/>
    </xf>
    <xf numFmtId="195" fontId="69" fillId="17" borderId="405" xfId="0" applyNumberFormat="1" applyFont="1" applyFill="1" applyBorder="1" applyAlignment="1" applyProtection="1">
      <alignment horizontal="center" vertical="center"/>
      <protection locked="0"/>
    </xf>
    <xf numFmtId="195" fontId="69" fillId="17" borderId="406" xfId="0" applyNumberFormat="1" applyFont="1" applyFill="1" applyBorder="1" applyAlignment="1" applyProtection="1">
      <alignment horizontal="center" vertical="center"/>
      <protection locked="0"/>
    </xf>
    <xf numFmtId="181" fontId="46" fillId="0" borderId="0" xfId="1" applyNumberFormat="1" applyFont="1" applyFill="1" applyBorder="1" applyProtection="1">
      <alignment vertical="center"/>
    </xf>
    <xf numFmtId="9" fontId="46" fillId="0" borderId="0" xfId="1" applyNumberFormat="1" applyFont="1" applyFill="1" applyBorder="1" applyProtection="1">
      <alignment vertical="center"/>
    </xf>
    <xf numFmtId="0" fontId="69" fillId="0" borderId="278" xfId="0" applyFont="1" applyFill="1" applyBorder="1" applyAlignment="1">
      <alignment horizontal="left" vertical="center"/>
    </xf>
    <xf numFmtId="0" fontId="69" fillId="14" borderId="0" xfId="0" applyFont="1" applyFill="1" applyBorder="1" applyAlignment="1">
      <alignment horizontal="left" vertical="center"/>
    </xf>
    <xf numFmtId="0" fontId="41" fillId="6" borderId="390" xfId="0" applyFont="1" applyFill="1" applyBorder="1" applyAlignment="1">
      <alignment horizontal="center" vertical="center"/>
    </xf>
    <xf numFmtId="0" fontId="46" fillId="23" borderId="280" xfId="1" applyNumberFormat="1" applyFont="1" applyFill="1" applyBorder="1" applyAlignment="1" applyProtection="1">
      <alignment horizontal="center" vertical="center"/>
      <protection locked="0"/>
    </xf>
    <xf numFmtId="179" fontId="46" fillId="23" borderId="281" xfId="1" applyNumberFormat="1" applyFont="1" applyFill="1" applyBorder="1" applyAlignment="1" applyProtection="1">
      <alignment horizontal="center" vertical="center"/>
      <protection locked="0"/>
    </xf>
    <xf numFmtId="0" fontId="46" fillId="17" borderId="14" xfId="1" applyFont="1" applyFill="1" applyBorder="1" applyAlignment="1" applyProtection="1">
      <alignment horizontal="center" vertical="center"/>
      <protection locked="0"/>
    </xf>
    <xf numFmtId="0" fontId="46" fillId="17" borderId="2" xfId="1" applyFont="1" applyFill="1" applyBorder="1" applyAlignment="1" applyProtection="1">
      <alignment horizontal="center" vertical="center"/>
      <protection locked="0"/>
    </xf>
    <xf numFmtId="0" fontId="63" fillId="17" borderId="407" xfId="0" applyFont="1" applyFill="1" applyBorder="1" applyAlignment="1" applyProtection="1">
      <alignment horizontal="center" vertical="center" shrinkToFit="1"/>
      <protection locked="0"/>
    </xf>
    <xf numFmtId="193" fontId="63" fillId="0" borderId="26" xfId="0" applyNumberFormat="1" applyFont="1" applyBorder="1" applyAlignment="1">
      <alignment horizontal="center" vertical="center" shrinkToFit="1"/>
    </xf>
    <xf numFmtId="0" fontId="63" fillId="17" borderId="26" xfId="0" applyFont="1" applyFill="1" applyBorder="1" applyAlignment="1" applyProtection="1">
      <alignment horizontal="center" vertical="center" shrinkToFit="1"/>
      <protection locked="0"/>
    </xf>
    <xf numFmtId="195" fontId="69" fillId="17" borderId="26" xfId="0" applyNumberFormat="1" applyFont="1" applyFill="1" applyBorder="1" applyAlignment="1" applyProtection="1">
      <alignment horizontal="center" vertical="center"/>
      <protection locked="0"/>
    </xf>
    <xf numFmtId="195" fontId="69" fillId="17" borderId="408"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84" fontId="41" fillId="0" borderId="385" xfId="0" applyNumberFormat="1" applyFont="1" applyFill="1" applyBorder="1" applyAlignment="1" applyProtection="1">
      <alignment horizontal="center" vertical="center"/>
    </xf>
    <xf numFmtId="0" fontId="41" fillId="0" borderId="386" xfId="0" applyFont="1" applyFill="1" applyBorder="1" applyAlignment="1" applyProtection="1">
      <alignment horizontal="center" vertical="center"/>
    </xf>
    <xf numFmtId="184" fontId="41" fillId="0" borderId="387" xfId="0" applyNumberFormat="1" applyFont="1" applyFill="1" applyBorder="1" applyAlignment="1" applyProtection="1">
      <alignment horizontal="center" vertical="center"/>
    </xf>
    <xf numFmtId="184" fontId="41" fillId="0" borderId="278" xfId="0" applyNumberFormat="1" applyFont="1" applyFill="1" applyBorder="1" applyAlignment="1" applyProtection="1">
      <alignment horizontal="center" vertical="center"/>
    </xf>
    <xf numFmtId="184" fontId="41" fillId="14" borderId="0" xfId="0" applyNumberFormat="1" applyFont="1" applyFill="1" applyBorder="1" applyAlignment="1" applyProtection="1">
      <alignment horizontal="center" vertical="center"/>
    </xf>
    <xf numFmtId="0" fontId="46" fillId="23" borderId="282" xfId="1" applyFont="1" applyFill="1" applyBorder="1" applyAlignment="1" applyProtection="1">
      <alignment horizontal="center" vertical="center"/>
      <protection locked="0"/>
    </xf>
    <xf numFmtId="179" fontId="46" fillId="23" borderId="283" xfId="1" applyNumberFormat="1" applyFont="1" applyFill="1" applyBorder="1" applyAlignment="1" applyProtection="1">
      <alignment horizontal="center" vertical="center"/>
      <protection locked="0"/>
    </xf>
    <xf numFmtId="0" fontId="46" fillId="17" borderId="391" xfId="1" applyFont="1" applyFill="1" applyBorder="1" applyAlignment="1" applyProtection="1">
      <alignment horizontal="center" vertical="center"/>
      <protection locked="0"/>
    </xf>
    <xf numFmtId="38" fontId="46" fillId="17" borderId="313" xfId="2" applyFont="1" applyFill="1" applyBorder="1" applyAlignment="1" applyProtection="1">
      <alignment horizontal="center" vertical="center"/>
      <protection locked="0"/>
    </xf>
    <xf numFmtId="0" fontId="46" fillId="17" borderId="313" xfId="1" applyFont="1" applyFill="1" applyBorder="1" applyAlignment="1" applyProtection="1">
      <alignment horizontal="center" vertical="center"/>
      <protection locked="0"/>
    </xf>
    <xf numFmtId="0" fontId="22" fillId="17" borderId="313" xfId="0" applyFont="1" applyFill="1" applyBorder="1" applyAlignment="1" applyProtection="1">
      <alignment horizontal="center" vertical="center"/>
      <protection locked="0"/>
    </xf>
    <xf numFmtId="0" fontId="22" fillId="17" borderId="283" xfId="0" applyFont="1" applyFill="1" applyBorder="1" applyAlignment="1" applyProtection="1">
      <alignment horizontal="center" vertical="center"/>
      <protection locked="0"/>
    </xf>
    <xf numFmtId="0" fontId="63" fillId="17" borderId="26" xfId="0" applyFont="1" applyFill="1" applyBorder="1" applyProtection="1">
      <alignment vertical="center"/>
      <protection locked="0"/>
    </xf>
    <xf numFmtId="0" fontId="63" fillId="17" borderId="408" xfId="0" applyFont="1" applyFill="1" applyBorder="1" applyProtection="1">
      <alignment vertical="center"/>
      <protection locked="0"/>
    </xf>
    <xf numFmtId="0" fontId="77" fillId="0" borderId="0" xfId="1" applyFont="1" applyBorder="1" applyAlignment="1" applyProtection="1">
      <alignment vertical="center"/>
    </xf>
    <xf numFmtId="0" fontId="77" fillId="14" borderId="0" xfId="1" applyFont="1" applyFill="1" applyBorder="1" applyAlignment="1" applyProtection="1">
      <alignment vertical="center"/>
    </xf>
    <xf numFmtId="195" fontId="47" fillId="0" borderId="390" xfId="0" applyNumberFormat="1" applyFont="1" applyFill="1" applyBorder="1" applyAlignment="1" applyProtection="1">
      <alignment horizontal="center" vertical="center" shrinkToFit="1"/>
    </xf>
    <xf numFmtId="0" fontId="69" fillId="13" borderId="284" xfId="0" applyFont="1" applyFill="1" applyBorder="1" applyAlignment="1">
      <alignment horizontal="center" vertical="center"/>
    </xf>
    <xf numFmtId="0" fontId="69" fillId="13" borderId="285" xfId="0" applyFont="1" applyFill="1" applyBorder="1" applyAlignment="1">
      <alignment horizontal="center" vertical="center"/>
    </xf>
    <xf numFmtId="0" fontId="69" fillId="13" borderId="401" xfId="0" applyFont="1" applyFill="1" applyBorder="1" applyAlignment="1">
      <alignment horizontal="center" vertical="center"/>
    </xf>
    <xf numFmtId="0" fontId="69" fillId="13" borderId="356" xfId="0" applyFont="1" applyFill="1" applyBorder="1" applyAlignment="1">
      <alignment horizontal="center" vertical="center"/>
    </xf>
    <xf numFmtId="0" fontId="41" fillId="14" borderId="0" xfId="1" applyFont="1" applyFill="1" applyAlignment="1" applyProtection="1">
      <alignment horizontal="right" vertical="center"/>
    </xf>
    <xf numFmtId="0" fontId="68" fillId="0" borderId="0" xfId="0" applyFont="1" applyAlignment="1">
      <alignment horizontal="center" vertical="center"/>
    </xf>
    <xf numFmtId="0" fontId="47" fillId="0" borderId="0" xfId="0" applyFont="1" applyFill="1" applyBorder="1" applyAlignment="1">
      <alignment horizontal="center" vertical="center"/>
    </xf>
    <xf numFmtId="0" fontId="47" fillId="14" borderId="0" xfId="0" applyFont="1" applyFill="1" applyBorder="1" applyAlignment="1">
      <alignment horizontal="center" vertical="center"/>
    </xf>
    <xf numFmtId="0" fontId="22" fillId="23" borderId="10" xfId="0" applyFont="1" applyFill="1" applyBorder="1" applyAlignment="1" applyProtection="1">
      <alignment horizontal="center" vertical="center"/>
      <protection locked="0"/>
    </xf>
    <xf numFmtId="0" fontId="22" fillId="23" borderId="300" xfId="0" applyFont="1" applyFill="1" applyBorder="1" applyAlignment="1" applyProtection="1">
      <alignment horizontal="center" vertical="center"/>
      <protection locked="0"/>
    </xf>
    <xf numFmtId="0" fontId="22" fillId="17" borderId="10" xfId="0" applyFont="1" applyFill="1" applyBorder="1" applyAlignment="1" applyProtection="1">
      <alignment horizontal="center" vertical="center"/>
      <protection locked="0"/>
    </xf>
    <xf numFmtId="0" fontId="22" fillId="17" borderId="17" xfId="0" applyFont="1" applyFill="1" applyBorder="1" applyAlignment="1" applyProtection="1">
      <alignment horizontal="center" vertical="center"/>
      <protection locked="0"/>
    </xf>
    <xf numFmtId="0" fontId="22" fillId="17" borderId="300" xfId="0" applyFont="1" applyFill="1" applyBorder="1" applyAlignment="1" applyProtection="1">
      <alignment horizontal="center" vertical="center"/>
      <protection locked="0"/>
    </xf>
    <xf numFmtId="0" fontId="22" fillId="0" borderId="0" xfId="0" applyFont="1" applyBorder="1" applyAlignment="1">
      <alignment horizontal="center" vertical="center"/>
    </xf>
    <xf numFmtId="0" fontId="63" fillId="0" borderId="293" xfId="0" applyFont="1" applyBorder="1">
      <alignment vertical="center"/>
    </xf>
    <xf numFmtId="0" fontId="69" fillId="0" borderId="0" xfId="0" applyFont="1" applyFill="1" applyBorder="1">
      <alignment vertical="center"/>
    </xf>
    <xf numFmtId="0" fontId="22" fillId="23" borderId="14" xfId="0" applyFont="1" applyFill="1" applyBorder="1" applyAlignment="1" applyProtection="1">
      <alignment horizontal="center" vertical="center"/>
      <protection locked="0"/>
    </xf>
    <xf numFmtId="0" fontId="63" fillId="17" borderId="302" xfId="0" applyFont="1" applyFill="1" applyBorder="1" applyAlignment="1" applyProtection="1">
      <alignment horizontal="center" vertical="center" shrinkToFit="1"/>
      <protection locked="0"/>
    </xf>
    <xf numFmtId="193" fontId="63" fillId="0" borderId="409" xfId="0" applyNumberFormat="1" applyFont="1" applyBorder="1" applyAlignment="1">
      <alignment horizontal="center" vertical="center" shrinkToFit="1"/>
    </xf>
    <xf numFmtId="0" fontId="63" fillId="17" borderId="409" xfId="0" applyFont="1" applyFill="1" applyBorder="1" applyAlignment="1" applyProtection="1">
      <alignment horizontal="center" vertical="center" shrinkToFit="1"/>
      <protection locked="0"/>
    </xf>
    <xf numFmtId="0" fontId="63" fillId="17" borderId="409" xfId="0" applyFont="1" applyFill="1" applyBorder="1" applyProtection="1">
      <alignment vertical="center"/>
      <protection locked="0"/>
    </xf>
    <xf numFmtId="0" fontId="63" fillId="17" borderId="97" xfId="0" applyFont="1" applyFill="1" applyBorder="1" applyProtection="1">
      <alignment vertical="center"/>
      <protection locked="0"/>
    </xf>
    <xf numFmtId="183" fontId="46" fillId="0" borderId="0" xfId="1" applyNumberFormat="1" applyFont="1" applyFill="1" applyBorder="1" applyProtection="1">
      <alignment vertical="center"/>
    </xf>
    <xf numFmtId="0" fontId="80" fillId="0" borderId="0" xfId="1" applyFont="1" applyFill="1" applyProtection="1">
      <alignment vertical="center"/>
    </xf>
    <xf numFmtId="0" fontId="80" fillId="14" borderId="0" xfId="1" applyFont="1" applyFill="1" applyProtection="1">
      <alignment vertical="center"/>
    </xf>
    <xf numFmtId="0" fontId="41" fillId="0" borderId="307" xfId="0" applyFont="1" applyFill="1" applyBorder="1" applyAlignment="1" applyProtection="1">
      <alignment horizontal="center" vertical="center"/>
    </xf>
    <xf numFmtId="0" fontId="41" fillId="0" borderId="296" xfId="0" applyFont="1" applyFill="1" applyBorder="1" applyAlignment="1" applyProtection="1">
      <alignment horizontal="center" vertical="center"/>
    </xf>
    <xf numFmtId="0" fontId="63" fillId="0" borderId="0" xfId="0" applyFont="1" applyFill="1" applyBorder="1" applyAlignment="1" applyProtection="1">
      <alignment horizontal="center" vertical="center" shrinkToFit="1"/>
      <protection locked="0"/>
    </xf>
    <xf numFmtId="193" fontId="63" fillId="0" borderId="0" xfId="0" applyNumberFormat="1" applyFont="1" applyFill="1" applyBorder="1" applyAlignment="1">
      <alignment horizontal="center" vertical="center" shrinkToFit="1"/>
    </xf>
    <xf numFmtId="0" fontId="63" fillId="0" borderId="278" xfId="0" applyFont="1" applyBorder="1">
      <alignment vertical="center"/>
    </xf>
    <xf numFmtId="0" fontId="72" fillId="17" borderId="0" xfId="0" applyFont="1" applyFill="1" applyAlignment="1" applyProtection="1">
      <alignment horizontal="center" vertical="center"/>
      <protection locked="0"/>
    </xf>
    <xf numFmtId="0" fontId="69" fillId="4" borderId="500" xfId="0" applyFont="1" applyFill="1" applyBorder="1" applyAlignment="1">
      <alignment horizontal="center" vertical="center" shrinkToFit="1"/>
    </xf>
    <xf numFmtId="195" fontId="47" fillId="4" borderId="87" xfId="0" applyNumberFormat="1" applyFont="1" applyFill="1" applyBorder="1" applyAlignment="1">
      <alignment horizontal="center" vertical="center"/>
    </xf>
    <xf numFmtId="195" fontId="47" fillId="4" borderId="88" xfId="0" applyNumberFormat="1" applyFont="1" applyFill="1" applyBorder="1" applyAlignment="1">
      <alignment horizontal="center" vertical="center"/>
    </xf>
    <xf numFmtId="192" fontId="41" fillId="23" borderId="367" xfId="1" applyNumberFormat="1" applyFont="1" applyFill="1" applyBorder="1" applyAlignment="1" applyProtection="1">
      <alignment horizontal="center" vertical="center"/>
      <protection locked="0"/>
    </xf>
    <xf numFmtId="0" fontId="22" fillId="23" borderId="391" xfId="0" applyFont="1" applyFill="1" applyBorder="1" applyAlignment="1" applyProtection="1">
      <alignment horizontal="center" vertical="center"/>
      <protection locked="0"/>
    </xf>
    <xf numFmtId="0" fontId="22" fillId="23" borderId="283" xfId="0" applyFont="1" applyFill="1" applyBorder="1" applyAlignment="1" applyProtection="1">
      <alignment horizontal="center" vertical="center"/>
      <protection locked="0"/>
    </xf>
    <xf numFmtId="192" fontId="41" fillId="23" borderId="366" xfId="1" applyNumberFormat="1" applyFont="1" applyFill="1" applyBorder="1" applyAlignment="1" applyProtection="1">
      <alignment horizontal="center" vertical="center"/>
      <protection locked="0"/>
    </xf>
    <xf numFmtId="0" fontId="72" fillId="17" borderId="0" xfId="0" applyFont="1" applyFill="1" applyBorder="1" applyAlignment="1" applyProtection="1">
      <alignment horizontal="center" vertical="center"/>
      <protection locked="0"/>
    </xf>
    <xf numFmtId="0" fontId="72" fillId="0" borderId="0" xfId="0" applyFont="1" applyBorder="1">
      <alignment vertical="center"/>
    </xf>
    <xf numFmtId="0" fontId="63" fillId="6" borderId="278" xfId="0" applyFont="1" applyFill="1" applyBorder="1">
      <alignment vertical="center"/>
    </xf>
    <xf numFmtId="0" fontId="63" fillId="0" borderId="0" xfId="0" applyFont="1" applyFill="1" applyBorder="1" applyAlignment="1">
      <alignment horizontal="center" vertical="center" shrinkToFit="1"/>
    </xf>
    <xf numFmtId="0" fontId="63" fillId="0" borderId="278" xfId="0" applyFont="1" applyBorder="1" applyAlignment="1">
      <alignment vertical="center"/>
    </xf>
    <xf numFmtId="0" fontId="38" fillId="17" borderId="0" xfId="0" applyFont="1" applyFill="1" applyBorder="1" applyAlignment="1" applyProtection="1">
      <alignment horizontal="center" vertical="center"/>
      <protection locked="0"/>
    </xf>
    <xf numFmtId="183" fontId="79" fillId="0" borderId="305" xfId="0" applyNumberFormat="1" applyFont="1" applyBorder="1" applyAlignment="1" applyProtection="1">
      <alignment vertical="center"/>
      <protection locked="0"/>
    </xf>
    <xf numFmtId="181" fontId="79" fillId="0" borderId="304" xfId="0" applyNumberFormat="1" applyFont="1" applyBorder="1" applyAlignment="1" applyProtection="1">
      <alignment vertical="center"/>
      <protection locked="0"/>
    </xf>
    <xf numFmtId="0" fontId="55" fillId="9" borderId="430" xfId="1" applyFont="1" applyFill="1" applyBorder="1" applyAlignment="1" applyProtection="1">
      <alignment horizontal="center" vertical="center"/>
    </xf>
    <xf numFmtId="0" fontId="55" fillId="9" borderId="31" xfId="1" applyFont="1" applyFill="1" applyBorder="1" applyAlignment="1" applyProtection="1">
      <alignment horizontal="center" vertical="center"/>
    </xf>
    <xf numFmtId="0" fontId="53" fillId="0" borderId="302" xfId="1" applyFont="1" applyFill="1" applyBorder="1" applyAlignment="1" applyProtection="1">
      <alignment horizontal="center" vertical="center"/>
    </xf>
    <xf numFmtId="0" fontId="53" fillId="0" borderId="431" xfId="1" applyFont="1" applyFill="1" applyBorder="1" applyAlignment="1" applyProtection="1">
      <alignment horizontal="center" vertical="center"/>
    </xf>
    <xf numFmtId="0" fontId="63" fillId="0" borderId="309" xfId="0" applyFont="1" applyBorder="1">
      <alignment vertical="center"/>
    </xf>
    <xf numFmtId="179" fontId="41" fillId="0" borderId="0" xfId="1" applyNumberFormat="1" applyFont="1" applyFill="1" applyBorder="1" applyAlignment="1" applyProtection="1">
      <alignment vertical="center"/>
    </xf>
    <xf numFmtId="179" fontId="41" fillId="14" borderId="0" xfId="1" applyNumberFormat="1" applyFont="1" applyFill="1" applyBorder="1" applyAlignment="1" applyProtection="1">
      <alignment vertical="center"/>
    </xf>
    <xf numFmtId="0" fontId="41" fillId="14" borderId="0" xfId="1" applyFont="1" applyFill="1" applyProtection="1">
      <alignment vertical="center"/>
    </xf>
    <xf numFmtId="183" fontId="41" fillId="23" borderId="105" xfId="1" applyNumberFormat="1" applyFont="1" applyFill="1" applyBorder="1" applyAlignment="1" applyProtection="1">
      <alignment horizontal="center" vertical="center"/>
      <protection locked="0"/>
    </xf>
    <xf numFmtId="0" fontId="47" fillId="0" borderId="0" xfId="1" applyFont="1" applyFill="1" applyBorder="1" applyAlignment="1" applyProtection="1">
      <alignment vertical="center"/>
    </xf>
    <xf numFmtId="0" fontId="41" fillId="6" borderId="278" xfId="1" applyFont="1" applyFill="1" applyBorder="1" applyProtection="1">
      <alignment vertical="center"/>
    </xf>
    <xf numFmtId="192" fontId="63" fillId="23" borderId="365" xfId="0" applyNumberFormat="1" applyFont="1" applyFill="1" applyBorder="1" applyAlignment="1" applyProtection="1">
      <alignment horizontal="center" vertical="center"/>
      <protection locked="0"/>
    </xf>
    <xf numFmtId="183" fontId="41" fillId="23" borderId="366" xfId="1" applyNumberFormat="1" applyFont="1" applyFill="1" applyBorder="1" applyAlignment="1" applyProtection="1">
      <alignment horizontal="center" vertical="center"/>
      <protection locked="0"/>
    </xf>
    <xf numFmtId="0" fontId="41" fillId="15" borderId="277" xfId="1" applyFont="1" applyFill="1" applyBorder="1" applyAlignment="1" applyProtection="1">
      <alignment horizontal="center" vertical="center"/>
      <protection locked="0"/>
    </xf>
    <xf numFmtId="0" fontId="41" fillId="0" borderId="277" xfId="1" applyFont="1" applyFill="1" applyBorder="1" applyAlignment="1" applyProtection="1">
      <alignment horizontal="center" vertical="center"/>
    </xf>
    <xf numFmtId="0" fontId="41" fillId="0" borderId="277" xfId="1" applyNumberFormat="1" applyFont="1" applyFill="1" applyBorder="1" applyAlignment="1" applyProtection="1">
      <alignment horizontal="center" vertical="center"/>
    </xf>
    <xf numFmtId="0" fontId="41" fillId="0" borderId="410" xfId="1" applyNumberFormat="1" applyFont="1" applyFill="1" applyBorder="1" applyAlignment="1" applyProtection="1">
      <alignment horizontal="center" vertical="center"/>
    </xf>
    <xf numFmtId="0" fontId="41" fillId="0" borderId="0" xfId="1" applyFont="1" applyFill="1" applyBorder="1" applyAlignment="1" applyProtection="1">
      <alignment vertical="center"/>
    </xf>
    <xf numFmtId="0" fontId="63" fillId="23" borderId="370" xfId="0" applyFont="1" applyFill="1" applyBorder="1" applyAlignment="1" applyProtection="1">
      <alignment horizontal="center" vertical="center"/>
      <protection locked="0"/>
    </xf>
    <xf numFmtId="0" fontId="63" fillId="23" borderId="377" xfId="0" applyFont="1" applyFill="1" applyBorder="1" applyAlignment="1" applyProtection="1">
      <alignment horizontal="center" vertical="center"/>
      <protection locked="0"/>
    </xf>
    <xf numFmtId="0" fontId="63" fillId="23" borderId="367" xfId="0" applyNumberFormat="1" applyFont="1" applyFill="1" applyBorder="1" applyAlignment="1" applyProtection="1">
      <alignment horizontal="center" vertical="center"/>
      <protection locked="0"/>
    </xf>
    <xf numFmtId="56" fontId="63" fillId="6" borderId="278" xfId="0" quotePrefix="1" applyNumberFormat="1" applyFont="1" applyFill="1" applyBorder="1" applyAlignment="1">
      <alignment horizontal="center" vertical="center"/>
    </xf>
    <xf numFmtId="183" fontId="41" fillId="23" borderId="365" xfId="1" applyNumberFormat="1" applyFont="1" applyFill="1" applyBorder="1" applyAlignment="1" applyProtection="1">
      <alignment horizontal="center" vertical="center"/>
      <protection locked="0"/>
    </xf>
    <xf numFmtId="0" fontId="63" fillId="0" borderId="0" xfId="0" applyNumberFormat="1" applyFont="1" applyBorder="1">
      <alignment vertical="center"/>
    </xf>
    <xf numFmtId="0" fontId="63" fillId="0" borderId="298" xfId="0" applyNumberFormat="1" applyFont="1" applyBorder="1">
      <alignment vertical="center"/>
    </xf>
    <xf numFmtId="0" fontId="63" fillId="6" borderId="278" xfId="0" applyFont="1" applyFill="1" applyBorder="1" applyAlignment="1">
      <alignment horizontal="left" vertical="center"/>
    </xf>
    <xf numFmtId="0" fontId="63" fillId="6" borderId="18" xfId="0" applyFont="1" applyFill="1" applyBorder="1" applyAlignment="1">
      <alignment horizontal="center" vertical="center"/>
    </xf>
    <xf numFmtId="0" fontId="63" fillId="0" borderId="293" xfId="0" applyNumberFormat="1" applyFont="1" applyBorder="1">
      <alignment vertical="center"/>
    </xf>
    <xf numFmtId="0" fontId="63" fillId="0" borderId="309" xfId="0" applyNumberFormat="1" applyFont="1" applyBorder="1">
      <alignment vertical="center"/>
    </xf>
    <xf numFmtId="0" fontId="63" fillId="6" borderId="18" xfId="0" applyFont="1" applyFill="1" applyBorder="1">
      <alignment vertical="center"/>
    </xf>
    <xf numFmtId="0" fontId="63" fillId="0" borderId="0" xfId="0" applyNumberFormat="1" applyFont="1">
      <alignment vertical="center"/>
    </xf>
    <xf numFmtId="0" fontId="89" fillId="14" borderId="0" xfId="0" applyFont="1" applyFill="1" applyAlignment="1">
      <alignment vertical="center"/>
    </xf>
    <xf numFmtId="0" fontId="63" fillId="14" borderId="0" xfId="0" applyFont="1" applyFill="1" applyAlignment="1">
      <alignment vertical="center"/>
    </xf>
    <xf numFmtId="0" fontId="46" fillId="0" borderId="449" xfId="1" applyFont="1" applyBorder="1" applyAlignment="1" applyProtection="1">
      <alignment horizontal="center" vertical="center"/>
    </xf>
    <xf numFmtId="0" fontId="52" fillId="0" borderId="330" xfId="1" applyFont="1" applyBorder="1" applyAlignment="1" applyProtection="1">
      <alignment horizontal="center" vertical="center"/>
    </xf>
    <xf numFmtId="0" fontId="52" fillId="0" borderId="331" xfId="1" applyFont="1" applyBorder="1" applyAlignment="1" applyProtection="1">
      <alignment horizontal="center" vertical="center"/>
    </xf>
    <xf numFmtId="0" fontId="52" fillId="0" borderId="443" xfId="1" applyFont="1" applyBorder="1" applyAlignment="1" applyProtection="1">
      <alignment horizontal="center" vertical="center"/>
    </xf>
    <xf numFmtId="0" fontId="55" fillId="0" borderId="209" xfId="1" applyFont="1" applyFill="1" applyBorder="1" applyAlignment="1" applyProtection="1">
      <alignment horizontal="center" vertical="center"/>
    </xf>
    <xf numFmtId="0" fontId="52" fillId="0" borderId="209" xfId="1" applyFont="1" applyBorder="1" applyAlignment="1" applyProtection="1">
      <alignment horizontal="center" vertical="center"/>
    </xf>
    <xf numFmtId="0" fontId="52" fillId="0" borderId="124" xfId="1" applyFont="1" applyFill="1" applyBorder="1" applyAlignment="1" applyProtection="1">
      <alignment horizontal="center" vertical="center"/>
    </xf>
    <xf numFmtId="0" fontId="55" fillId="0" borderId="10" xfId="1" applyFont="1" applyBorder="1" applyAlignment="1" applyProtection="1">
      <alignment horizontal="distributed" vertical="center" indent="1"/>
    </xf>
    <xf numFmtId="0" fontId="55" fillId="0" borderId="14" xfId="1" applyFont="1" applyBorder="1" applyAlignment="1" applyProtection="1">
      <alignment horizontal="distributed" vertical="center" indent="1"/>
    </xf>
    <xf numFmtId="0" fontId="41" fillId="0" borderId="391" xfId="1" applyFont="1" applyBorder="1" applyAlignment="1" applyProtection="1">
      <alignment horizontal="center" vertical="center"/>
    </xf>
    <xf numFmtId="0" fontId="55" fillId="0" borderId="324" xfId="1" applyFont="1" applyBorder="1" applyAlignment="1" applyProtection="1">
      <alignment horizontal="center" vertical="center"/>
    </xf>
    <xf numFmtId="0" fontId="55" fillId="0" borderId="324" xfId="1" applyFont="1" applyFill="1" applyBorder="1" applyAlignment="1" applyProtection="1">
      <alignment horizontal="center" vertical="center"/>
    </xf>
    <xf numFmtId="0" fontId="55" fillId="0" borderId="126" xfId="1" applyFont="1" applyBorder="1" applyAlignment="1" applyProtection="1">
      <alignment horizontal="center" vertical="center"/>
    </xf>
    <xf numFmtId="0" fontId="55" fillId="0" borderId="98" xfId="1" applyFont="1" applyBorder="1" applyAlignment="1" applyProtection="1">
      <alignment horizontal="center" vertical="center"/>
    </xf>
    <xf numFmtId="0" fontId="55" fillId="20" borderId="418" xfId="1" applyFont="1" applyFill="1" applyBorder="1" applyAlignment="1" applyProtection="1">
      <alignment horizontal="center" vertical="center"/>
    </xf>
    <xf numFmtId="0" fontId="55" fillId="0" borderId="127" xfId="1" applyFont="1" applyBorder="1" applyAlignment="1" applyProtection="1">
      <alignment horizontal="center" vertical="center"/>
    </xf>
    <xf numFmtId="0" fontId="55" fillId="0" borderId="325" xfId="1" applyFont="1" applyBorder="1" applyAlignment="1" applyProtection="1">
      <alignment horizontal="center" vertical="center"/>
    </xf>
    <xf numFmtId="0" fontId="55" fillId="0" borderId="327" xfId="1" applyFont="1" applyBorder="1" applyAlignment="1" applyProtection="1">
      <alignment horizontal="center" vertical="center"/>
    </xf>
    <xf numFmtId="0" fontId="55" fillId="0" borderId="327" xfId="1" applyFont="1" applyFill="1" applyBorder="1" applyAlignment="1" applyProtection="1">
      <alignment horizontal="center" vertical="center"/>
    </xf>
    <xf numFmtId="0" fontId="55" fillId="0" borderId="419" xfId="1" applyFont="1" applyBorder="1" applyAlignment="1" applyProtection="1">
      <alignment horizontal="center" vertical="center"/>
    </xf>
    <xf numFmtId="0" fontId="55" fillId="0" borderId="395" xfId="1" applyFont="1" applyBorder="1" applyAlignment="1" applyProtection="1">
      <alignment horizontal="center" vertical="center"/>
    </xf>
    <xf numFmtId="0" fontId="55" fillId="0" borderId="447" xfId="1" applyFont="1" applyBorder="1" applyAlignment="1" applyProtection="1">
      <alignment horizontal="center" vertical="center"/>
    </xf>
    <xf numFmtId="0" fontId="41" fillId="2" borderId="278" xfId="1" applyFont="1" applyFill="1" applyBorder="1" applyAlignment="1" applyProtection="1">
      <alignment horizontal="center" vertical="center"/>
    </xf>
    <xf numFmtId="0" fontId="41" fillId="2" borderId="18" xfId="1" applyFont="1" applyFill="1" applyBorder="1" applyAlignment="1" applyProtection="1">
      <alignment horizontal="center" vertical="center"/>
    </xf>
    <xf numFmtId="0" fontId="55" fillId="0" borderId="168" xfId="1" applyFont="1" applyBorder="1" applyAlignment="1" applyProtection="1">
      <alignment horizontal="center" vertical="center"/>
    </xf>
    <xf numFmtId="0" fontId="55" fillId="0" borderId="111" xfId="1" applyFont="1" applyBorder="1" applyAlignment="1" applyProtection="1">
      <alignment horizontal="center" vertical="center"/>
    </xf>
    <xf numFmtId="0" fontId="55" fillId="0" borderId="134" xfId="1" applyFont="1" applyBorder="1" applyAlignment="1" applyProtection="1">
      <alignment horizontal="center" vertical="center"/>
    </xf>
    <xf numFmtId="0" fontId="55" fillId="0" borderId="343" xfId="1" applyFont="1" applyFill="1" applyBorder="1" applyAlignment="1" applyProtection="1">
      <alignment horizontal="center" vertical="center"/>
    </xf>
    <xf numFmtId="0" fontId="55" fillId="0" borderId="110" xfId="1" applyFont="1" applyFill="1" applyBorder="1" applyAlignment="1" applyProtection="1">
      <alignment horizontal="center" vertical="center"/>
    </xf>
    <xf numFmtId="0" fontId="55" fillId="0" borderId="289" xfId="1" applyFont="1" applyFill="1" applyBorder="1" applyAlignment="1" applyProtection="1">
      <alignment horizontal="center" vertical="center"/>
    </xf>
    <xf numFmtId="0" fontId="55" fillId="0" borderId="181" xfId="1" applyFont="1" applyFill="1" applyBorder="1" applyAlignment="1" applyProtection="1">
      <alignment horizontal="center" vertical="center"/>
    </xf>
    <xf numFmtId="0" fontId="55" fillId="0" borderId="453" xfId="1" applyFont="1" applyFill="1" applyBorder="1" applyAlignment="1" applyProtection="1">
      <alignment horizontal="center" vertical="center"/>
    </xf>
    <xf numFmtId="0" fontId="55" fillId="0" borderId="110" xfId="1" applyNumberFormat="1" applyFont="1" applyFill="1" applyBorder="1" applyAlignment="1" applyProtection="1">
      <alignment horizontal="center" vertical="center"/>
    </xf>
    <xf numFmtId="0" fontId="55" fillId="0" borderId="358" xfId="1" applyNumberFormat="1" applyFont="1" applyFill="1" applyBorder="1" applyAlignment="1" applyProtection="1">
      <alignment horizontal="center" vertical="center"/>
    </xf>
    <xf numFmtId="0" fontId="55" fillId="0" borderId="168" xfId="1" applyNumberFormat="1" applyFont="1" applyFill="1" applyBorder="1" applyAlignment="1" applyProtection="1">
      <alignment horizontal="center" vertical="center"/>
    </xf>
    <xf numFmtId="0" fontId="55" fillId="0" borderId="181" xfId="1" applyNumberFormat="1" applyFont="1" applyFill="1" applyBorder="1" applyAlignment="1" applyProtection="1">
      <alignment horizontal="center" vertical="center"/>
    </xf>
    <xf numFmtId="0" fontId="55" fillId="0" borderId="344" xfId="1" applyFont="1" applyFill="1" applyBorder="1" applyAlignment="1" applyProtection="1">
      <alignment horizontal="center" vertical="center"/>
    </xf>
    <xf numFmtId="0" fontId="55" fillId="0" borderId="345" xfId="1" applyFont="1" applyFill="1" applyBorder="1" applyAlignment="1" applyProtection="1">
      <alignment horizontal="center" vertical="center"/>
    </xf>
    <xf numFmtId="0" fontId="55" fillId="0" borderId="489" xfId="1" applyFont="1" applyFill="1" applyBorder="1" applyAlignment="1" applyProtection="1">
      <alignment horizontal="center" vertical="center"/>
    </xf>
    <xf numFmtId="0" fontId="55" fillId="0" borderId="138" xfId="1" applyNumberFormat="1" applyFont="1" applyFill="1" applyBorder="1" applyAlignment="1" applyProtection="1">
      <alignment horizontal="center" vertical="center"/>
    </xf>
    <xf numFmtId="0" fontId="55" fillId="0" borderId="144" xfId="1" applyNumberFormat="1" applyFont="1" applyFill="1" applyBorder="1" applyAlignment="1" applyProtection="1">
      <alignment horizontal="center" vertical="center"/>
    </xf>
    <xf numFmtId="0" fontId="55" fillId="0" borderId="176" xfId="1" applyNumberFormat="1" applyFont="1" applyFill="1" applyBorder="1" applyAlignment="1" applyProtection="1">
      <alignment horizontal="center" vertical="center"/>
    </xf>
    <xf numFmtId="0" fontId="55" fillId="0" borderId="346" xfId="1" applyFont="1" applyFill="1" applyBorder="1" applyAlignment="1" applyProtection="1">
      <alignment horizontal="center" vertical="center"/>
    </xf>
    <xf numFmtId="0" fontId="55" fillId="0" borderId="347" xfId="1" applyFont="1" applyFill="1" applyBorder="1" applyAlignment="1" applyProtection="1">
      <alignment horizontal="center" vertical="center"/>
    </xf>
    <xf numFmtId="0" fontId="55" fillId="0" borderId="456" xfId="1" applyFont="1" applyFill="1" applyBorder="1" applyAlignment="1" applyProtection="1">
      <alignment horizontal="center" vertical="center"/>
    </xf>
    <xf numFmtId="0" fontId="55" fillId="0" borderId="163" xfId="1" applyNumberFormat="1" applyFont="1" applyFill="1" applyBorder="1" applyAlignment="1" applyProtection="1">
      <alignment horizontal="center" vertical="center"/>
    </xf>
    <xf numFmtId="0" fontId="55" fillId="0" borderId="166" xfId="1" applyNumberFormat="1" applyFont="1" applyFill="1" applyBorder="1" applyAlignment="1" applyProtection="1">
      <alignment horizontal="center" vertical="center"/>
    </xf>
    <xf numFmtId="0" fontId="55" fillId="0" borderId="458" xfId="1" applyNumberFormat="1" applyFont="1" applyFill="1" applyBorder="1" applyAlignment="1" applyProtection="1">
      <alignment horizontal="center" vertical="center"/>
    </xf>
    <xf numFmtId="0" fontId="55" fillId="0" borderId="164" xfId="1" applyNumberFormat="1" applyFont="1" applyFill="1" applyBorder="1" applyAlignment="1" applyProtection="1">
      <alignment horizontal="center" vertical="center"/>
    </xf>
    <xf numFmtId="0" fontId="55" fillId="0" borderId="167" xfId="1" applyNumberFormat="1" applyFont="1" applyFill="1" applyBorder="1" applyAlignment="1" applyProtection="1">
      <alignment horizontal="center" vertical="center"/>
    </xf>
    <xf numFmtId="0" fontId="55" fillId="0" borderId="212" xfId="1" applyNumberFormat="1" applyFont="1" applyFill="1" applyBorder="1" applyAlignment="1" applyProtection="1">
      <alignment horizontal="center" vertical="center"/>
    </xf>
    <xf numFmtId="0" fontId="55" fillId="0" borderId="352" xfId="1" applyFont="1" applyFill="1" applyBorder="1" applyAlignment="1" applyProtection="1">
      <alignment horizontal="center" vertical="center"/>
    </xf>
    <xf numFmtId="0" fontId="55" fillId="0" borderId="110" xfId="1" applyFont="1" applyBorder="1" applyAlignment="1" applyProtection="1">
      <alignment horizontal="center" vertical="center"/>
    </xf>
    <xf numFmtId="0" fontId="55" fillId="0" borderId="181" xfId="1" applyFont="1" applyBorder="1" applyAlignment="1" applyProtection="1">
      <alignment horizontal="center" vertical="center"/>
    </xf>
    <xf numFmtId="0" fontId="55" fillId="0" borderId="348" xfId="1" applyFont="1" applyFill="1" applyBorder="1" applyAlignment="1" applyProtection="1">
      <alignment horizontal="center" vertical="center"/>
    </xf>
    <xf numFmtId="0" fontId="55" fillId="0" borderId="349" xfId="1" applyFont="1" applyFill="1" applyBorder="1" applyAlignment="1" applyProtection="1">
      <alignment horizontal="center" vertical="center"/>
    </xf>
    <xf numFmtId="0" fontId="55" fillId="0" borderId="169" xfId="1" applyNumberFormat="1" applyFont="1" applyFill="1" applyBorder="1" applyAlignment="1" applyProtection="1">
      <alignment horizontal="center" vertical="center"/>
    </xf>
    <xf numFmtId="0" fontId="55" fillId="0" borderId="175" xfId="1" applyNumberFormat="1" applyFont="1" applyFill="1" applyBorder="1" applyAlignment="1" applyProtection="1">
      <alignment horizontal="center" vertical="center"/>
    </xf>
    <xf numFmtId="0" fontId="90" fillId="0" borderId="209" xfId="1" applyFont="1" applyFill="1" applyBorder="1" applyAlignment="1" applyProtection="1">
      <alignment horizontal="center" vertical="center"/>
    </xf>
    <xf numFmtId="0" fontId="55" fillId="0" borderId="111" xfId="1" applyFont="1" applyBorder="1" applyAlignment="1" applyProtection="1">
      <alignment vertical="center"/>
    </xf>
    <xf numFmtId="0" fontId="55" fillId="0" borderId="168" xfId="1" applyFont="1" applyBorder="1" applyAlignment="1" applyProtection="1">
      <alignment horizontal="center" vertical="center" shrinkToFit="1"/>
    </xf>
    <xf numFmtId="179" fontId="55" fillId="0" borderId="168" xfId="1" applyNumberFormat="1" applyFont="1" applyBorder="1" applyAlignment="1" applyProtection="1">
      <alignment horizontal="center" vertical="center"/>
    </xf>
    <xf numFmtId="0" fontId="55" fillId="0" borderId="209" xfId="1" applyFont="1" applyBorder="1" applyAlignment="1" applyProtection="1">
      <alignment horizontal="center" vertical="center"/>
    </xf>
    <xf numFmtId="0" fontId="55" fillId="0" borderId="462" xfId="1" applyFont="1" applyBorder="1" applyAlignment="1" applyProtection="1">
      <alignment horizontal="center" vertical="center"/>
    </xf>
    <xf numFmtId="0" fontId="55" fillId="4" borderId="462" xfId="1" applyFont="1" applyFill="1" applyBorder="1" applyAlignment="1" applyProtection="1">
      <alignment horizontal="center" vertical="center"/>
    </xf>
    <xf numFmtId="0" fontId="55" fillId="0" borderId="469" xfId="1" applyFont="1" applyBorder="1" applyAlignment="1" applyProtection="1">
      <alignment horizontal="center" vertical="center"/>
    </xf>
    <xf numFmtId="0" fontId="55" fillId="0" borderId="468" xfId="1" applyFont="1" applyBorder="1" applyAlignment="1" applyProtection="1">
      <alignment horizontal="center" vertical="center"/>
    </xf>
    <xf numFmtId="0" fontId="55" fillId="0" borderId="470" xfId="1" applyFont="1" applyBorder="1" applyAlignment="1" applyProtection="1">
      <alignment horizontal="center" vertical="center"/>
    </xf>
    <xf numFmtId="0" fontId="55" fillId="0" borderId="468" xfId="1" applyFont="1" applyBorder="1" applyAlignment="1" applyProtection="1">
      <alignment horizontal="center" vertical="center" wrapText="1" shrinkToFit="1"/>
    </xf>
    <xf numFmtId="0" fontId="52" fillId="20" borderId="483" xfId="1" applyFont="1" applyFill="1" applyBorder="1" applyAlignment="1" applyProtection="1">
      <alignment horizontal="distributed" vertical="center" indent="1"/>
    </xf>
    <xf numFmtId="0" fontId="52" fillId="20" borderId="432" xfId="1" applyFont="1" applyFill="1" applyBorder="1" applyAlignment="1" applyProtection="1">
      <alignment horizontal="distributed" vertical="center" indent="1"/>
    </xf>
    <xf numFmtId="0" fontId="52" fillId="20" borderId="434" xfId="1" applyFont="1" applyFill="1" applyBorder="1" applyAlignment="1" applyProtection="1">
      <alignment horizontal="distributed" vertical="center" indent="1"/>
    </xf>
    <xf numFmtId="0" fontId="52" fillId="22" borderId="477" xfId="1" applyFont="1" applyFill="1" applyBorder="1" applyAlignment="1" applyProtection="1">
      <alignment horizontal="center" vertical="center"/>
    </xf>
    <xf numFmtId="0" fontId="52" fillId="22" borderId="450" xfId="1" applyFont="1" applyFill="1" applyBorder="1" applyAlignment="1" applyProtection="1">
      <alignment horizontal="center" vertical="center"/>
    </xf>
    <xf numFmtId="0" fontId="65" fillId="9" borderId="208" xfId="1" applyFont="1" applyFill="1" applyBorder="1" applyAlignment="1" applyProtection="1">
      <alignment horizontal="center" vertical="center"/>
    </xf>
    <xf numFmtId="0" fontId="41" fillId="8" borderId="278" xfId="1" applyFont="1" applyFill="1" applyBorder="1" applyAlignment="1" applyProtection="1">
      <alignment horizontal="center" vertical="center"/>
    </xf>
    <xf numFmtId="0" fontId="61" fillId="8" borderId="0" xfId="1" applyFont="1" applyFill="1" applyBorder="1" applyAlignment="1" applyProtection="1">
      <alignment horizontal="center" vertical="center" wrapText="1"/>
    </xf>
    <xf numFmtId="0" fontId="41" fillId="0" borderId="98" xfId="1" applyFont="1" applyFill="1" applyBorder="1" applyAlignment="1" applyProtection="1">
      <alignment horizontal="center" vertical="center"/>
    </xf>
    <xf numFmtId="179" fontId="41" fillId="0" borderId="527" xfId="1" applyNumberFormat="1" applyFont="1" applyBorder="1" applyProtection="1">
      <alignment vertical="center"/>
      <protection locked="0"/>
    </xf>
    <xf numFmtId="179" fontId="41" fillId="4" borderId="528" xfId="1" applyNumberFormat="1" applyFont="1" applyFill="1" applyBorder="1" applyProtection="1">
      <alignment vertical="center"/>
    </xf>
    <xf numFmtId="179" fontId="55" fillId="20" borderId="529" xfId="1" applyNumberFormat="1" applyFont="1" applyFill="1" applyBorder="1" applyAlignment="1" applyProtection="1">
      <alignment horizontal="center" vertical="center"/>
    </xf>
    <xf numFmtId="0" fontId="41" fillId="0" borderId="530" xfId="1" applyFont="1" applyFill="1" applyBorder="1" applyAlignment="1" applyProtection="1">
      <alignment horizontal="center" vertical="center"/>
    </xf>
    <xf numFmtId="179" fontId="41" fillId="0" borderId="98" xfId="1" applyNumberFormat="1" applyFont="1" applyFill="1" applyBorder="1" applyProtection="1">
      <alignment vertical="center"/>
      <protection locked="0"/>
    </xf>
    <xf numFmtId="0" fontId="39" fillId="21" borderId="15" xfId="1" applyFont="1" applyFill="1" applyBorder="1" applyAlignment="1" applyProtection="1">
      <alignment horizontal="right" vertical="center" shrinkToFit="1"/>
    </xf>
    <xf numFmtId="0" fontId="53" fillId="0" borderId="487" xfId="1" applyFont="1" applyBorder="1" applyAlignment="1" applyProtection="1">
      <alignment horizontal="center" vertical="center"/>
    </xf>
    <xf numFmtId="0" fontId="53" fillId="0" borderId="111" xfId="1" applyFont="1" applyBorder="1" applyAlignment="1" applyProtection="1">
      <alignment horizontal="center" vertical="center"/>
    </xf>
    <xf numFmtId="0" fontId="53" fillId="0" borderId="209" xfId="1" applyFont="1" applyFill="1" applyBorder="1" applyAlignment="1" applyProtection="1">
      <alignment horizontal="center" vertical="center"/>
    </xf>
    <xf numFmtId="0" fontId="92" fillId="0" borderId="134" xfId="1" applyFont="1" applyFill="1" applyBorder="1" applyAlignment="1" applyProtection="1">
      <alignment horizontal="center" vertical="center"/>
    </xf>
    <xf numFmtId="0" fontId="92" fillId="0" borderId="168" xfId="1" applyFont="1" applyFill="1" applyBorder="1" applyAlignment="1" applyProtection="1">
      <alignment horizontal="center" vertical="center"/>
    </xf>
    <xf numFmtId="0" fontId="92" fillId="0" borderId="495" xfId="1" applyFont="1" applyFill="1" applyBorder="1" applyAlignment="1" applyProtection="1">
      <alignment horizontal="center" vertical="center"/>
    </xf>
    <xf numFmtId="0" fontId="92" fillId="0" borderId="515" xfId="1" applyFont="1" applyFill="1" applyBorder="1" applyAlignment="1" applyProtection="1">
      <alignment horizontal="center" vertical="center"/>
    </xf>
    <xf numFmtId="0" fontId="93" fillId="24" borderId="511" xfId="1" applyFont="1" applyFill="1" applyBorder="1" applyAlignment="1" applyProtection="1">
      <alignment horizontal="right" vertical="center"/>
    </xf>
    <xf numFmtId="0" fontId="94" fillId="24" borderId="511" xfId="1" applyFont="1" applyFill="1" applyBorder="1" applyAlignment="1" applyProtection="1">
      <alignment horizontal="right" vertical="center"/>
    </xf>
    <xf numFmtId="0" fontId="53" fillId="0" borderId="478" xfId="1" applyFont="1" applyBorder="1" applyAlignment="1" applyProtection="1">
      <alignment horizontal="center" vertical="center"/>
    </xf>
    <xf numFmtId="0" fontId="53" fillId="0" borderId="416" xfId="1" applyFont="1" applyBorder="1" applyAlignment="1" applyProtection="1">
      <alignment horizontal="center" vertical="center"/>
    </xf>
    <xf numFmtId="0" fontId="53" fillId="0" borderId="343" xfId="1" applyFont="1" applyBorder="1" applyAlignment="1" applyProtection="1">
      <alignment horizontal="center" vertical="center"/>
    </xf>
    <xf numFmtId="0" fontId="55" fillId="0" borderId="353" xfId="1" applyFont="1" applyBorder="1" applyAlignment="1" applyProtection="1">
      <alignment horizontal="distributed" vertical="center" indent="2"/>
    </xf>
    <xf numFmtId="0" fontId="55" fillId="0" borderId="354" xfId="1" applyFont="1" applyBorder="1" applyAlignment="1" applyProtection="1">
      <alignment horizontal="distributed" vertical="center" indent="2"/>
    </xf>
    <xf numFmtId="0" fontId="55" fillId="0" borderId="355" xfId="1" applyFont="1" applyBorder="1" applyAlignment="1" applyProtection="1">
      <alignment horizontal="distributed" vertical="center" indent="2"/>
    </xf>
    <xf numFmtId="0" fontId="55" fillId="0" borderId="465" xfId="1" applyFont="1" applyBorder="1" applyAlignment="1" applyProtection="1">
      <alignment horizontal="distributed" vertical="center" indent="2"/>
    </xf>
    <xf numFmtId="0" fontId="41" fillId="0" borderId="463" xfId="1" applyFont="1" applyBorder="1" applyAlignment="1" applyProtection="1">
      <alignment horizontal="center" vertical="center"/>
    </xf>
    <xf numFmtId="0" fontId="41" fillId="9" borderId="537" xfId="1" applyFont="1" applyFill="1" applyBorder="1" applyProtection="1">
      <alignment vertical="center"/>
    </xf>
    <xf numFmtId="179" fontId="41" fillId="0" borderId="98" xfId="1" applyNumberFormat="1" applyFont="1" applyFill="1" applyBorder="1" applyAlignment="1" applyProtection="1">
      <alignment vertical="center"/>
      <protection locked="0"/>
    </xf>
    <xf numFmtId="179" fontId="41" fillId="0" borderId="530" xfId="1" applyNumberFormat="1" applyFont="1" applyFill="1" applyBorder="1" applyAlignment="1" applyProtection="1">
      <alignment vertical="center"/>
      <protection locked="0"/>
    </xf>
    <xf numFmtId="184" fontId="41" fillId="4" borderId="422" xfId="1" applyNumberFormat="1" applyFont="1" applyFill="1" applyBorder="1" applyAlignment="1" applyProtection="1">
      <alignment horizontal="center" vertical="center"/>
    </xf>
    <xf numFmtId="198" fontId="41" fillId="9" borderId="0" xfId="1" applyNumberFormat="1" applyFont="1" applyFill="1" applyBorder="1" applyAlignment="1" applyProtection="1">
      <alignment horizontal="right" vertical="center"/>
    </xf>
    <xf numFmtId="199" fontId="41" fillId="8" borderId="0" xfId="1" applyNumberFormat="1" applyFont="1" applyFill="1" applyProtection="1">
      <alignment vertical="center"/>
    </xf>
    <xf numFmtId="0" fontId="41" fillId="9" borderId="538" xfId="1" applyFont="1" applyFill="1" applyBorder="1" applyProtection="1">
      <alignment vertical="center"/>
    </xf>
    <xf numFmtId="0" fontId="41" fillId="11" borderId="424" xfId="1" applyFont="1" applyFill="1" applyBorder="1" applyAlignment="1" applyProtection="1">
      <alignment horizontal="center" vertical="center"/>
      <protection locked="0"/>
    </xf>
    <xf numFmtId="0" fontId="55" fillId="0" borderId="322" xfId="1" applyFont="1" applyFill="1" applyBorder="1" applyAlignment="1" applyProtection="1">
      <alignment horizontal="center" vertical="center"/>
      <protection locked="0"/>
    </xf>
    <xf numFmtId="0" fontId="41" fillId="8" borderId="507" xfId="1" applyFont="1" applyFill="1" applyBorder="1" applyAlignment="1" applyProtection="1">
      <alignment vertical="center" shrinkToFit="1"/>
    </xf>
    <xf numFmtId="0" fontId="46" fillId="4" borderId="82" xfId="1" applyFont="1" applyFill="1" applyBorder="1" applyAlignment="1" applyProtection="1">
      <alignment horizontal="center" vertical="center"/>
    </xf>
    <xf numFmtId="0" fontId="53" fillId="0" borderId="329" xfId="1" applyFont="1" applyFill="1" applyBorder="1" applyAlignment="1" applyProtection="1">
      <alignment horizontal="center" vertical="center" wrapText="1"/>
    </xf>
    <xf numFmtId="0" fontId="95" fillId="8" borderId="0" xfId="1" applyFont="1" applyFill="1" applyProtection="1">
      <alignment vertical="center"/>
    </xf>
    <xf numFmtId="0" fontId="55" fillId="0" borderId="98" xfId="1" applyFont="1" applyFill="1" applyBorder="1" applyAlignment="1" applyProtection="1">
      <alignment horizontal="center" vertical="center"/>
    </xf>
    <xf numFmtId="0" fontId="41" fillId="0" borderId="128" xfId="1" applyFont="1" applyFill="1" applyBorder="1" applyAlignment="1" applyProtection="1">
      <alignment horizontal="center" vertical="center"/>
    </xf>
    <xf numFmtId="179" fontId="41" fillId="4" borderId="128" xfId="1" applyNumberFormat="1" applyFont="1" applyFill="1" applyBorder="1" applyAlignment="1" applyProtection="1">
      <alignment vertical="center"/>
    </xf>
    <xf numFmtId="0" fontId="41" fillId="20" borderId="541" xfId="1" applyFont="1" applyFill="1" applyBorder="1" applyAlignment="1" applyProtection="1">
      <alignment horizontal="center" vertical="center"/>
    </xf>
    <xf numFmtId="0" fontId="96" fillId="9" borderId="540" xfId="1" applyFont="1" applyFill="1" applyBorder="1" applyAlignment="1" applyProtection="1">
      <alignment vertical="center" wrapText="1"/>
    </xf>
    <xf numFmtId="0" fontId="41" fillId="9" borderId="369" xfId="1" applyFont="1" applyFill="1" applyBorder="1" applyProtection="1">
      <alignment vertical="center"/>
    </xf>
    <xf numFmtId="179" fontId="41" fillId="20" borderId="542" xfId="1" applyNumberFormat="1" applyFont="1" applyFill="1" applyBorder="1" applyAlignment="1" applyProtection="1">
      <alignment horizontal="center" vertical="center"/>
    </xf>
    <xf numFmtId="0" fontId="41" fillId="9" borderId="543" xfId="1" applyFont="1" applyFill="1" applyBorder="1" applyProtection="1">
      <alignment vertical="center"/>
    </xf>
    <xf numFmtId="0" fontId="55" fillId="0" borderId="542" xfId="1" applyFont="1" applyBorder="1" applyAlignment="1" applyProtection="1">
      <alignment horizontal="center" vertical="center"/>
    </xf>
    <xf numFmtId="179" fontId="41" fillId="0" borderId="541" xfId="1" applyNumberFormat="1" applyFont="1" applyFill="1" applyBorder="1" applyProtection="1">
      <alignment vertical="center"/>
      <protection locked="0"/>
    </xf>
    <xf numFmtId="179" fontId="41" fillId="0" borderId="527" xfId="1" applyNumberFormat="1" applyFont="1" applyFill="1" applyBorder="1" applyProtection="1">
      <alignment vertical="center"/>
      <protection locked="0"/>
    </xf>
    <xf numFmtId="0" fontId="41" fillId="0" borderId="544" xfId="1" applyFont="1" applyFill="1" applyBorder="1" applyAlignment="1" applyProtection="1">
      <alignment horizontal="center" vertical="center"/>
    </xf>
    <xf numFmtId="179" fontId="41" fillId="4" borderId="418" xfId="1" applyNumberFormat="1" applyFont="1" applyFill="1" applyBorder="1" applyProtection="1">
      <alignment vertical="center"/>
    </xf>
    <xf numFmtId="0" fontId="41" fillId="9" borderId="545" xfId="1" applyFont="1" applyFill="1" applyBorder="1" applyProtection="1">
      <alignment vertical="center"/>
    </xf>
    <xf numFmtId="0" fontId="41" fillId="9" borderId="527" xfId="1" applyFont="1" applyFill="1" applyBorder="1" applyProtection="1">
      <alignment vertical="center"/>
    </xf>
    <xf numFmtId="0" fontId="53" fillId="0" borderId="526" xfId="1" applyFont="1" applyFill="1" applyBorder="1" applyAlignment="1" applyProtection="1">
      <alignment horizontal="center" vertical="center"/>
      <protection locked="0"/>
    </xf>
    <xf numFmtId="0" fontId="41" fillId="9" borderId="546" xfId="1" applyFont="1" applyFill="1" applyBorder="1" applyProtection="1">
      <alignment vertical="center"/>
    </xf>
    <xf numFmtId="0" fontId="55" fillId="0" borderId="548" xfId="1" applyFont="1" applyBorder="1" applyAlignment="1" applyProtection="1">
      <alignment horizontal="center" vertical="center"/>
    </xf>
    <xf numFmtId="0" fontId="47" fillId="17" borderId="547" xfId="1" applyFont="1" applyFill="1" applyBorder="1" applyAlignment="1" applyProtection="1">
      <alignment horizontal="center" vertical="center"/>
    </xf>
    <xf numFmtId="0" fontId="63" fillId="0" borderId="278" xfId="0" applyFont="1" applyBorder="1" applyAlignment="1">
      <alignment horizontal="right" vertical="center"/>
    </xf>
    <xf numFmtId="189" fontId="79" fillId="17" borderId="305" xfId="0" applyNumberFormat="1" applyFont="1" applyFill="1" applyBorder="1" applyAlignment="1" applyProtection="1">
      <alignment vertical="center" shrinkToFit="1"/>
      <protection locked="0"/>
    </xf>
    <xf numFmtId="181" fontId="79" fillId="17" borderId="304" xfId="0" applyNumberFormat="1" applyFont="1" applyFill="1" applyBorder="1" applyAlignment="1" applyProtection="1">
      <alignment vertical="center" shrinkToFit="1"/>
      <protection locked="0"/>
    </xf>
    <xf numFmtId="58" fontId="41" fillId="0" borderId="549" xfId="1" applyNumberFormat="1" applyFont="1" applyFill="1" applyBorder="1" applyAlignment="1" applyProtection="1">
      <alignment horizontal="center" vertical="center" shrinkToFit="1"/>
      <protection locked="0"/>
    </xf>
    <xf numFmtId="0" fontId="41" fillId="29" borderId="550" xfId="1" applyFont="1" applyFill="1" applyBorder="1" applyAlignment="1" applyProtection="1">
      <alignment horizontal="center" vertical="center"/>
    </xf>
    <xf numFmtId="58" fontId="41" fillId="0" borderId="551" xfId="1" applyNumberFormat="1" applyFont="1" applyFill="1" applyBorder="1" applyAlignment="1" applyProtection="1">
      <alignment horizontal="center" vertical="center" shrinkToFit="1"/>
      <protection locked="0"/>
    </xf>
    <xf numFmtId="0" fontId="41" fillId="0" borderId="552" xfId="1" applyFont="1" applyBorder="1" applyProtection="1">
      <alignment vertical="center"/>
      <protection locked="0"/>
    </xf>
    <xf numFmtId="0" fontId="41" fillId="0" borderId="551" xfId="1" applyFont="1" applyBorder="1" applyProtection="1">
      <alignment vertical="center"/>
      <protection locked="0"/>
    </xf>
    <xf numFmtId="0" fontId="39" fillId="28" borderId="553" xfId="1" applyFont="1" applyFill="1" applyBorder="1" applyAlignment="1" applyProtection="1">
      <alignment horizontal="center" vertical="center"/>
    </xf>
    <xf numFmtId="0" fontId="41" fillId="29" borderId="554" xfId="1" applyFont="1" applyFill="1" applyBorder="1" applyAlignment="1" applyProtection="1">
      <alignment horizontal="center" vertical="center"/>
    </xf>
    <xf numFmtId="0" fontId="41" fillId="0" borderId="555" xfId="1" applyFont="1" applyFill="1" applyBorder="1" applyAlignment="1" applyProtection="1">
      <alignment horizontal="center" vertical="center" shrinkToFit="1"/>
      <protection locked="0"/>
    </xf>
    <xf numFmtId="0" fontId="41" fillId="29" borderId="555" xfId="1" applyFont="1" applyFill="1" applyBorder="1" applyAlignment="1" applyProtection="1">
      <alignment horizontal="center" vertical="center"/>
    </xf>
    <xf numFmtId="0" fontId="41" fillId="0" borderId="556" xfId="1" applyFont="1" applyFill="1" applyBorder="1" applyAlignment="1" applyProtection="1">
      <alignment horizontal="center" vertical="center"/>
      <protection locked="0"/>
    </xf>
    <xf numFmtId="0" fontId="41" fillId="29" borderId="558" xfId="1" applyFont="1" applyFill="1" applyBorder="1" applyAlignment="1" applyProtection="1">
      <alignment horizontal="center" vertical="center"/>
    </xf>
    <xf numFmtId="0" fontId="41" fillId="29" borderId="557" xfId="1" applyFont="1" applyFill="1" applyBorder="1" applyAlignment="1" applyProtection="1">
      <alignment horizontal="center" vertical="center"/>
    </xf>
    <xf numFmtId="0" fontId="97" fillId="9" borderId="559" xfId="1" applyFont="1" applyFill="1" applyBorder="1" applyAlignment="1" applyProtection="1">
      <alignment horizontal="center" vertical="center"/>
    </xf>
    <xf numFmtId="0" fontId="97" fillId="9" borderId="560" xfId="1" applyFont="1" applyFill="1" applyBorder="1" applyAlignment="1" applyProtection="1">
      <alignment horizontal="center" vertical="center"/>
      <protection locked="0"/>
    </xf>
    <xf numFmtId="0" fontId="65" fillId="9" borderId="466" xfId="1" applyFont="1" applyFill="1" applyBorder="1" applyAlignment="1" applyProtection="1">
      <alignment horizontal="left" vertical="center"/>
    </xf>
    <xf numFmtId="0" fontId="72" fillId="8" borderId="0" xfId="1" applyFont="1" applyFill="1" applyBorder="1" applyAlignment="1" applyProtection="1">
      <alignment vertical="center" wrapText="1"/>
    </xf>
    <xf numFmtId="0" fontId="45" fillId="15" borderId="565" xfId="1" applyFont="1" applyFill="1" applyBorder="1" applyAlignment="1" applyProtection="1">
      <alignment horizontal="center" vertical="center"/>
    </xf>
    <xf numFmtId="179" fontId="41" fillId="4" borderId="566" xfId="1" applyNumberFormat="1" applyFont="1" applyFill="1" applyBorder="1" applyProtection="1">
      <alignment vertical="center"/>
    </xf>
    <xf numFmtId="0" fontId="55" fillId="0" borderId="567" xfId="1" applyFont="1" applyBorder="1" applyAlignment="1" applyProtection="1">
      <alignment horizontal="center" vertical="center"/>
    </xf>
    <xf numFmtId="179" fontId="41" fillId="4" borderId="568" xfId="1" applyNumberFormat="1" applyFont="1" applyFill="1" applyBorder="1" applyProtection="1">
      <alignment vertical="center"/>
    </xf>
    <xf numFmtId="0" fontId="102" fillId="30" borderId="0" xfId="1" applyFont="1" applyFill="1" applyAlignment="1" applyProtection="1">
      <alignment horizontal="center" vertical="center"/>
    </xf>
    <xf numFmtId="0" fontId="48" fillId="9" borderId="0" xfId="1" applyFont="1" applyFill="1" applyBorder="1" applyAlignment="1" applyProtection="1">
      <alignment vertical="top" wrapText="1"/>
    </xf>
    <xf numFmtId="0" fontId="103" fillId="9" borderId="0" xfId="1" applyFont="1" applyFill="1" applyBorder="1" applyAlignment="1" applyProtection="1">
      <alignment vertical="top" wrapText="1"/>
    </xf>
    <xf numFmtId="3" fontId="63" fillId="0" borderId="0" xfId="0" applyNumberFormat="1" applyFont="1" applyProtection="1">
      <alignment vertical="center"/>
      <protection locked="0"/>
    </xf>
    <xf numFmtId="0" fontId="41" fillId="0" borderId="182" xfId="1" applyFont="1" applyBorder="1" applyAlignment="1" applyProtection="1">
      <alignment horizontal="center" vertical="center" shrinkToFit="1"/>
      <protection locked="0"/>
    </xf>
    <xf numFmtId="0" fontId="41" fillId="0" borderId="189" xfId="1" applyFont="1" applyBorder="1" applyAlignment="1" applyProtection="1">
      <alignment horizontal="center" vertical="center" shrinkToFit="1"/>
      <protection locked="0"/>
    </xf>
    <xf numFmtId="0" fontId="41" fillId="0" borderId="145" xfId="1" applyFont="1" applyBorder="1" applyAlignment="1" applyProtection="1">
      <alignment horizontal="center" vertical="center" shrinkToFit="1"/>
      <protection locked="0"/>
    </xf>
    <xf numFmtId="0" fontId="41" fillId="0" borderId="202" xfId="1" applyFont="1" applyBorder="1" applyAlignment="1" applyProtection="1">
      <alignment horizontal="center" vertical="center" shrinkToFit="1"/>
      <protection locked="0"/>
    </xf>
    <xf numFmtId="0" fontId="41" fillId="0" borderId="0" xfId="1" applyFont="1" applyFill="1" applyProtection="1">
      <alignment vertical="center"/>
    </xf>
    <xf numFmtId="0" fontId="55" fillId="0" borderId="0" xfId="1" applyFont="1" applyFill="1" applyProtection="1">
      <alignment vertical="center"/>
    </xf>
    <xf numFmtId="0" fontId="41" fillId="9" borderId="255" xfId="1" applyFont="1" applyFill="1" applyBorder="1" applyProtection="1">
      <alignment vertical="center"/>
    </xf>
    <xf numFmtId="0" fontId="41" fillId="9" borderId="417" xfId="1" applyFont="1" applyFill="1" applyBorder="1" applyProtection="1">
      <alignment vertical="center"/>
    </xf>
    <xf numFmtId="0" fontId="41" fillId="8" borderId="569" xfId="1" applyFont="1" applyFill="1" applyBorder="1" applyAlignment="1" applyProtection="1">
      <alignment vertical="center"/>
    </xf>
    <xf numFmtId="0" fontId="61" fillId="8" borderId="569" xfId="1" applyFont="1" applyFill="1" applyBorder="1" applyAlignment="1" applyProtection="1">
      <alignment vertical="center" wrapText="1"/>
    </xf>
    <xf numFmtId="0" fontId="61" fillId="8" borderId="0" xfId="1" applyFont="1" applyFill="1" applyBorder="1" applyAlignment="1" applyProtection="1">
      <alignment vertical="center" wrapText="1"/>
    </xf>
    <xf numFmtId="0" fontId="57" fillId="8" borderId="569" xfId="1" applyFont="1" applyFill="1" applyBorder="1" applyAlignment="1" applyProtection="1">
      <alignment vertical="center" wrapText="1"/>
    </xf>
    <xf numFmtId="0" fontId="57" fillId="8" borderId="0" xfId="1" applyFont="1" applyFill="1" applyBorder="1" applyAlignment="1" applyProtection="1">
      <alignment vertical="center" wrapText="1"/>
    </xf>
    <xf numFmtId="0" fontId="58" fillId="8" borderId="569" xfId="1" applyFont="1" applyFill="1" applyBorder="1" applyAlignment="1" applyProtection="1">
      <alignment vertical="center"/>
    </xf>
    <xf numFmtId="0" fontId="58" fillId="8" borderId="0" xfId="1" applyFont="1" applyFill="1" applyBorder="1" applyAlignment="1" applyProtection="1">
      <alignment vertical="center"/>
    </xf>
    <xf numFmtId="179" fontId="41" fillId="8" borderId="0" xfId="1" applyNumberFormat="1" applyFont="1" applyFill="1" applyProtection="1">
      <alignment vertical="center"/>
    </xf>
    <xf numFmtId="0" fontId="41" fillId="20" borderId="40" xfId="1" applyFont="1" applyFill="1" applyBorder="1" applyAlignment="1" applyProtection="1">
      <alignment horizontal="center" vertical="center"/>
    </xf>
    <xf numFmtId="0" fontId="41" fillId="20" borderId="38" xfId="1" applyFont="1" applyFill="1" applyBorder="1" applyAlignment="1" applyProtection="1">
      <alignment horizontal="center" vertical="center"/>
    </xf>
    <xf numFmtId="0" fontId="41" fillId="20" borderId="31" xfId="1" applyFont="1" applyFill="1" applyBorder="1" applyAlignment="1" applyProtection="1">
      <alignment horizontal="center" vertical="center"/>
    </xf>
    <xf numFmtId="0" fontId="41" fillId="20" borderId="41" xfId="1" applyFont="1" applyFill="1" applyBorder="1" applyAlignment="1" applyProtection="1">
      <alignment horizontal="center" vertical="center"/>
    </xf>
    <xf numFmtId="0" fontId="41" fillId="20" borderId="26" xfId="1" applyFont="1" applyFill="1" applyBorder="1" applyAlignment="1" applyProtection="1">
      <alignment horizontal="center" vertical="center"/>
    </xf>
    <xf numFmtId="0" fontId="41" fillId="20" borderId="28" xfId="1" applyFont="1" applyFill="1" applyBorder="1" applyAlignment="1" applyProtection="1">
      <alignment horizontal="center" vertical="center"/>
    </xf>
    <xf numFmtId="0" fontId="41" fillId="20" borderId="52" xfId="1" applyFont="1" applyFill="1" applyBorder="1" applyAlignment="1" applyProtection="1">
      <alignment horizontal="center" vertical="center"/>
    </xf>
    <xf numFmtId="0" fontId="41" fillId="20" borderId="57" xfId="1" applyFont="1" applyFill="1" applyBorder="1" applyAlignment="1" applyProtection="1">
      <alignment horizontal="center" vertical="center"/>
    </xf>
    <xf numFmtId="0" fontId="41" fillId="20" borderId="36" xfId="1" applyFont="1" applyFill="1" applyBorder="1" applyAlignment="1" applyProtection="1">
      <alignment horizontal="center" vertical="center"/>
    </xf>
    <xf numFmtId="0" fontId="41" fillId="13" borderId="39" xfId="1" applyFont="1" applyFill="1" applyBorder="1" applyAlignment="1" applyProtection="1">
      <alignment horizontal="center" vertical="center"/>
    </xf>
    <xf numFmtId="0" fontId="41" fillId="13" borderId="230" xfId="1" applyFont="1" applyFill="1" applyBorder="1" applyAlignment="1" applyProtection="1">
      <alignment horizontal="center" vertical="center"/>
    </xf>
    <xf numFmtId="0" fontId="41" fillId="13" borderId="30" xfId="1" applyFont="1" applyFill="1" applyBorder="1" applyAlignment="1" applyProtection="1">
      <alignment horizontal="center" vertical="center"/>
    </xf>
    <xf numFmtId="0" fontId="59" fillId="8" borderId="0" xfId="4" applyFont="1" applyFill="1" applyBorder="1" applyAlignment="1" applyProtection="1">
      <alignment horizontal="center" vertical="center"/>
    </xf>
    <xf numFmtId="0" fontId="41" fillId="8" borderId="18" xfId="1" applyFont="1" applyFill="1" applyBorder="1" applyAlignment="1" applyProtection="1">
      <alignment vertical="center"/>
    </xf>
    <xf numFmtId="0" fontId="41" fillId="8" borderId="293" xfId="1" applyFont="1" applyFill="1" applyBorder="1" applyAlignment="1" applyProtection="1">
      <alignment vertical="center"/>
    </xf>
    <xf numFmtId="0" fontId="39" fillId="21" borderId="2" xfId="1" applyFont="1" applyFill="1" applyBorder="1" applyAlignment="1" applyProtection="1">
      <alignment horizontal="right" vertical="center" shrinkToFit="1"/>
      <protection locked="0"/>
    </xf>
    <xf numFmtId="188" fontId="41" fillId="8" borderId="569" xfId="1" applyNumberFormat="1" applyFont="1" applyFill="1" applyBorder="1" applyAlignment="1" applyProtection="1">
      <alignment horizontal="center" vertical="center"/>
    </xf>
    <xf numFmtId="0" fontId="41" fillId="8" borderId="298" xfId="1" applyFont="1" applyFill="1" applyBorder="1" applyAlignment="1" applyProtection="1">
      <alignment horizontal="center" vertical="center"/>
    </xf>
    <xf numFmtId="0" fontId="41" fillId="8" borderId="569" xfId="1" applyFont="1" applyFill="1" applyBorder="1" applyAlignment="1" applyProtection="1">
      <alignment horizontal="center" vertical="center"/>
    </xf>
    <xf numFmtId="57" fontId="41" fillId="8" borderId="0" xfId="1" applyNumberFormat="1" applyFont="1" applyFill="1" applyBorder="1" applyAlignment="1" applyProtection="1">
      <alignment horizontal="center" vertical="center"/>
    </xf>
    <xf numFmtId="191" fontId="41" fillId="8" borderId="298" xfId="1" applyNumberFormat="1" applyFont="1" applyFill="1" applyBorder="1" applyAlignment="1" applyProtection="1">
      <alignment horizontal="center" vertical="center"/>
    </xf>
    <xf numFmtId="0" fontId="41" fillId="8" borderId="18" xfId="1" applyFont="1" applyFill="1" applyBorder="1" applyAlignment="1" applyProtection="1">
      <alignment horizontal="center" vertical="center"/>
    </xf>
    <xf numFmtId="57" fontId="41" fillId="8" borderId="293" xfId="1" applyNumberFormat="1" applyFont="1" applyFill="1" applyBorder="1" applyAlignment="1" applyProtection="1">
      <alignment horizontal="center" vertical="center"/>
    </xf>
    <xf numFmtId="191" fontId="41" fillId="8" borderId="309" xfId="1" applyNumberFormat="1" applyFont="1" applyFill="1" applyBorder="1" applyAlignment="1" applyProtection="1">
      <alignment horizontal="center" vertical="center"/>
    </xf>
    <xf numFmtId="191" fontId="41" fillId="8" borderId="0" xfId="1" applyNumberFormat="1" applyFont="1" applyFill="1" applyProtection="1">
      <alignment vertical="center"/>
    </xf>
    <xf numFmtId="0" fontId="41" fillId="8" borderId="0" xfId="1" applyFont="1" applyFill="1" applyAlignment="1" applyProtection="1">
      <alignment horizontal="center" vertical="center"/>
    </xf>
    <xf numFmtId="0" fontId="109" fillId="20" borderId="433" xfId="1" applyFont="1" applyFill="1" applyBorder="1" applyAlignment="1" applyProtection="1">
      <alignment horizontal="distributed" vertical="center" indent="1"/>
    </xf>
    <xf numFmtId="0" fontId="41" fillId="4" borderId="0" xfId="1" applyNumberFormat="1" applyFont="1" applyFill="1" applyAlignment="1" applyProtection="1">
      <alignment horizontal="center" vertical="center"/>
    </xf>
    <xf numFmtId="0" fontId="41" fillId="8" borderId="278" xfId="1" applyFont="1" applyFill="1" applyBorder="1" applyAlignment="1" applyProtection="1">
      <alignment vertical="center"/>
    </xf>
    <xf numFmtId="0" fontId="107" fillId="8" borderId="0" xfId="1" applyFont="1" applyFill="1" applyAlignment="1" applyProtection="1">
      <alignment vertical="center" wrapText="1"/>
    </xf>
    <xf numFmtId="194" fontId="101" fillId="30" borderId="0" xfId="1" applyNumberFormat="1" applyFont="1" applyFill="1" applyAlignment="1" applyProtection="1">
      <alignment horizontal="center" vertical="center" shrinkToFit="1"/>
      <protection locked="0"/>
    </xf>
    <xf numFmtId="0" fontId="55" fillId="20" borderId="584" xfId="1" applyFont="1" applyFill="1" applyBorder="1" applyAlignment="1" applyProtection="1">
      <alignment horizontal="distributed" vertical="center" indent="1"/>
    </xf>
    <xf numFmtId="178" fontId="41" fillId="0" borderId="504" xfId="1" applyNumberFormat="1" applyFont="1" applyBorder="1" applyAlignment="1" applyProtection="1">
      <alignment horizontal="center" vertical="center"/>
      <protection locked="0"/>
    </xf>
    <xf numFmtId="0" fontId="55" fillId="20" borderId="303" xfId="1" applyFont="1" applyFill="1" applyBorder="1" applyAlignment="1" applyProtection="1">
      <alignment horizontal="distributed" vertical="center" indent="1"/>
    </xf>
    <xf numFmtId="0" fontId="55" fillId="20" borderId="282" xfId="1" applyFont="1" applyFill="1" applyBorder="1" applyAlignment="1" applyProtection="1">
      <alignment horizontal="distributed" vertical="center" indent="1"/>
    </xf>
    <xf numFmtId="0" fontId="41" fillId="8" borderId="0" xfId="1" applyFont="1" applyFill="1" applyAlignment="1" applyProtection="1">
      <alignment horizontal="center" vertical="center"/>
    </xf>
    <xf numFmtId="0" fontId="66" fillId="25" borderId="516" xfId="1" applyFont="1" applyFill="1" applyBorder="1" applyAlignment="1" applyProtection="1">
      <alignment horizontal="center" vertical="center"/>
    </xf>
    <xf numFmtId="0" fontId="66" fillId="25" borderId="517" xfId="1" applyFont="1" applyFill="1" applyBorder="1" applyAlignment="1" applyProtection="1">
      <alignment horizontal="center" vertical="center"/>
    </xf>
    <xf numFmtId="192" fontId="44" fillId="15" borderId="295" xfId="1" applyNumberFormat="1" applyFont="1" applyFill="1" applyBorder="1" applyAlignment="1" applyProtection="1">
      <alignment horizontal="center" vertical="center"/>
    </xf>
    <xf numFmtId="192" fontId="44" fillId="15" borderId="296" xfId="1" applyNumberFormat="1" applyFont="1" applyFill="1" applyBorder="1" applyAlignment="1" applyProtection="1">
      <alignment horizontal="center" vertical="center"/>
    </xf>
    <xf numFmtId="192" fontId="44" fillId="15" borderId="18" xfId="1" applyNumberFormat="1" applyFont="1" applyFill="1" applyBorder="1" applyAlignment="1" applyProtection="1">
      <alignment horizontal="center" vertical="center"/>
    </xf>
    <xf numFmtId="192" fontId="44" fillId="15" borderId="309" xfId="1" applyNumberFormat="1" applyFont="1" applyFill="1" applyBorder="1" applyAlignment="1" applyProtection="1">
      <alignment horizontal="center" vertical="center"/>
    </xf>
    <xf numFmtId="0" fontId="47" fillId="9" borderId="278" xfId="1" applyFont="1" applyFill="1" applyBorder="1" applyAlignment="1" applyProtection="1">
      <alignment horizontal="left" vertical="top" wrapText="1"/>
    </xf>
    <xf numFmtId="0" fontId="47" fillId="9" borderId="0" xfId="1" applyFont="1" applyFill="1" applyBorder="1" applyAlignment="1" applyProtection="1">
      <alignment horizontal="left" vertical="top" wrapText="1"/>
    </xf>
    <xf numFmtId="0" fontId="55" fillId="0" borderId="350" xfId="1" applyFont="1" applyBorder="1" applyAlignment="1" applyProtection="1">
      <alignment horizontal="center" vertical="center"/>
    </xf>
    <xf numFmtId="0" fontId="55" fillId="0" borderId="352" xfId="1" applyFont="1" applyBorder="1" applyAlignment="1" applyProtection="1">
      <alignment horizontal="center" vertical="center"/>
    </xf>
    <xf numFmtId="0" fontId="52" fillId="22" borderId="467" xfId="1" applyFont="1" applyFill="1" applyBorder="1" applyAlignment="1" applyProtection="1">
      <alignment horizontal="center" vertical="center"/>
    </xf>
    <xf numFmtId="0" fontId="52" fillId="22" borderId="508" xfId="1" applyFont="1" applyFill="1" applyBorder="1" applyAlignment="1" applyProtection="1">
      <alignment horizontal="center" vertical="center"/>
    </xf>
    <xf numFmtId="0" fontId="39" fillId="22" borderId="467" xfId="1" applyFont="1" applyFill="1" applyBorder="1" applyAlignment="1" applyProtection="1">
      <alignment horizontal="center" vertical="center"/>
    </xf>
    <xf numFmtId="0" fontId="39" fillId="22" borderId="508" xfId="1" applyFont="1" applyFill="1" applyBorder="1" applyAlignment="1" applyProtection="1">
      <alignment horizontal="center" vertical="center"/>
    </xf>
    <xf numFmtId="0" fontId="39" fillId="22" borderId="461" xfId="1" applyFont="1" applyFill="1" applyBorder="1" applyAlignment="1" applyProtection="1">
      <alignment horizontal="center" vertical="center" textRotation="255"/>
    </xf>
    <xf numFmtId="0" fontId="39" fillId="22" borderId="351" xfId="1" applyFont="1" applyFill="1" applyBorder="1" applyAlignment="1" applyProtection="1">
      <alignment horizontal="center" vertical="center" textRotation="255"/>
    </xf>
    <xf numFmtId="0" fontId="39" fillId="22" borderId="460" xfId="1" applyFont="1" applyFill="1" applyBorder="1" applyAlignment="1" applyProtection="1">
      <alignment horizontal="center" vertical="center" textRotation="255"/>
    </xf>
    <xf numFmtId="0" fontId="112" fillId="0" borderId="222" xfId="1" applyFont="1" applyFill="1" applyBorder="1" applyAlignment="1" applyProtection="1">
      <alignment horizontal="center" vertical="center"/>
    </xf>
    <xf numFmtId="0" fontId="112" fillId="0" borderId="382" xfId="1" applyFont="1" applyFill="1" applyBorder="1" applyAlignment="1" applyProtection="1">
      <alignment horizontal="center" vertical="center"/>
    </xf>
    <xf numFmtId="0" fontId="44" fillId="0" borderId="222" xfId="1" applyFont="1" applyFill="1" applyBorder="1" applyAlignment="1" applyProtection="1">
      <alignment horizontal="center" vertical="center"/>
    </xf>
    <xf numFmtId="0" fontId="44" fillId="0" borderId="382" xfId="1" applyFont="1" applyFill="1" applyBorder="1" applyAlignment="1" applyProtection="1">
      <alignment horizontal="center" vertical="center"/>
    </xf>
    <xf numFmtId="188" fontId="46" fillId="8" borderId="0" xfId="1" applyNumberFormat="1" applyFont="1" applyFill="1" applyAlignment="1" applyProtection="1">
      <alignment horizontal="center" vertical="center"/>
    </xf>
    <xf numFmtId="0" fontId="46" fillId="8" borderId="0" xfId="1" applyFont="1" applyFill="1" applyAlignment="1" applyProtection="1">
      <alignment horizontal="center" vertical="center"/>
    </xf>
    <xf numFmtId="188" fontId="46" fillId="8" borderId="0" xfId="1" applyNumberFormat="1" applyFont="1" applyFill="1" applyBorder="1" applyAlignment="1" applyProtection="1">
      <alignment horizontal="center" vertical="center"/>
    </xf>
    <xf numFmtId="179" fontId="39" fillId="9" borderId="255" xfId="1" applyNumberFormat="1" applyFont="1" applyFill="1" applyBorder="1" applyAlignment="1" applyProtection="1">
      <alignment horizontal="center" vertical="center"/>
    </xf>
    <xf numFmtId="179" fontId="39" fillId="9" borderId="0" xfId="1" applyNumberFormat="1" applyFont="1" applyFill="1" applyBorder="1" applyAlignment="1" applyProtection="1">
      <alignment horizontal="center" vertical="center"/>
    </xf>
    <xf numFmtId="179" fontId="39" fillId="9" borderId="298" xfId="1" applyNumberFormat="1" applyFont="1" applyFill="1" applyBorder="1" applyAlignment="1" applyProtection="1">
      <alignment horizontal="center" vertical="center"/>
    </xf>
    <xf numFmtId="0" fontId="54" fillId="17" borderId="363" xfId="1" applyFont="1" applyFill="1" applyBorder="1" applyAlignment="1" applyProtection="1">
      <alignment horizontal="center" vertical="center"/>
    </xf>
    <xf numFmtId="0" fontId="54" fillId="17" borderId="412" xfId="1" applyFont="1" applyFill="1" applyBorder="1" applyAlignment="1" applyProtection="1">
      <alignment horizontal="center" vertical="center"/>
    </xf>
    <xf numFmtId="0" fontId="91" fillId="9" borderId="539" xfId="1" applyFont="1" applyFill="1" applyBorder="1" applyAlignment="1" applyProtection="1">
      <alignment horizontal="center" vertical="center"/>
    </xf>
    <xf numFmtId="0" fontId="91" fillId="9" borderId="540" xfId="1" applyFont="1" applyFill="1" applyBorder="1" applyAlignment="1" applyProtection="1">
      <alignment horizontal="center" vertical="center"/>
    </xf>
    <xf numFmtId="0" fontId="92" fillId="9" borderId="540" xfId="1" applyFont="1" applyFill="1" applyBorder="1" applyAlignment="1" applyProtection="1">
      <alignment horizontal="center" vertical="center"/>
    </xf>
    <xf numFmtId="0" fontId="92" fillId="9" borderId="0" xfId="1" applyFont="1" applyFill="1" applyBorder="1" applyAlignment="1" applyProtection="1">
      <alignment horizontal="center" vertical="center"/>
    </xf>
    <xf numFmtId="0" fontId="41" fillId="9" borderId="255" xfId="1" applyFont="1" applyFill="1" applyBorder="1" applyAlignment="1" applyProtection="1">
      <alignment horizontal="center" vertical="center"/>
    </xf>
    <xf numFmtId="0" fontId="41" fillId="9" borderId="0" xfId="1" applyFont="1" applyFill="1" applyBorder="1" applyAlignment="1" applyProtection="1">
      <alignment horizontal="center" vertical="center"/>
    </xf>
    <xf numFmtId="0" fontId="41" fillId="9" borderId="298" xfId="1" applyFont="1" applyFill="1" applyBorder="1" applyAlignment="1" applyProtection="1">
      <alignment horizontal="center" vertical="center"/>
    </xf>
    <xf numFmtId="0" fontId="44" fillId="3" borderId="295" xfId="1" applyFont="1" applyFill="1" applyBorder="1" applyAlignment="1" applyProtection="1">
      <alignment horizontal="center" vertical="center"/>
    </xf>
    <xf numFmtId="0" fontId="44" fillId="3" borderId="296" xfId="1" applyFont="1" applyFill="1" applyBorder="1" applyAlignment="1" applyProtection="1">
      <alignment horizontal="center" vertical="center"/>
    </xf>
    <xf numFmtId="0" fontId="44" fillId="3" borderId="278" xfId="1" applyFont="1" applyFill="1" applyBorder="1" applyAlignment="1" applyProtection="1">
      <alignment horizontal="center" vertical="center"/>
    </xf>
    <xf numFmtId="0" fontId="44" fillId="3" borderId="298" xfId="1" applyFont="1" applyFill="1" applyBorder="1" applyAlignment="1" applyProtection="1">
      <alignment horizontal="center" vertical="center"/>
    </xf>
    <xf numFmtId="0" fontId="41" fillId="0" borderId="437" xfId="1" applyFont="1" applyFill="1" applyBorder="1" applyAlignment="1" applyProtection="1">
      <alignment horizontal="left" vertical="center" wrapText="1" shrinkToFit="1"/>
      <protection locked="0"/>
    </xf>
    <xf numFmtId="0" fontId="41" fillId="0" borderId="438" xfId="1" applyFont="1" applyFill="1" applyBorder="1" applyAlignment="1" applyProtection="1">
      <alignment horizontal="left" vertical="center" shrinkToFit="1"/>
      <protection locked="0"/>
    </xf>
    <xf numFmtId="0" fontId="50" fillId="9" borderId="484" xfId="1" applyFont="1" applyFill="1" applyBorder="1" applyAlignment="1" applyProtection="1">
      <alignment horizontal="center" vertical="center" wrapText="1"/>
    </xf>
    <xf numFmtId="0" fontId="50" fillId="9" borderId="307" xfId="1" applyFont="1" applyFill="1" applyBorder="1" applyAlignment="1" applyProtection="1">
      <alignment horizontal="center" vertical="center" wrapText="1"/>
    </xf>
    <xf numFmtId="0" fontId="50" fillId="9" borderId="561" xfId="1" applyFont="1" applyFill="1" applyBorder="1" applyAlignment="1" applyProtection="1">
      <alignment horizontal="center" vertical="center" wrapText="1"/>
    </xf>
    <xf numFmtId="0" fontId="50" fillId="9" borderId="0" xfId="1" applyFont="1" applyFill="1" applyBorder="1" applyAlignment="1" applyProtection="1">
      <alignment horizontal="center" vertical="center" wrapText="1"/>
    </xf>
    <xf numFmtId="0" fontId="50" fillId="9" borderId="562" xfId="1" applyFont="1" applyFill="1" applyBorder="1" applyAlignment="1" applyProtection="1">
      <alignment horizontal="center" vertical="center" wrapText="1"/>
    </xf>
    <xf numFmtId="0" fontId="50" fillId="9" borderId="293" xfId="1" applyFont="1" applyFill="1" applyBorder="1" applyAlignment="1" applyProtection="1">
      <alignment horizontal="center" vertical="center" wrapText="1"/>
    </xf>
    <xf numFmtId="0" fontId="98" fillId="9" borderId="484" xfId="1" applyFont="1" applyFill="1" applyBorder="1" applyAlignment="1" applyProtection="1">
      <alignment horizontal="center" vertical="center" wrapText="1"/>
    </xf>
    <xf numFmtId="0" fontId="98" fillId="9" borderId="307" xfId="1" applyFont="1" applyFill="1" applyBorder="1" applyAlignment="1" applyProtection="1">
      <alignment horizontal="center" vertical="center"/>
    </xf>
    <xf numFmtId="0" fontId="98" fillId="9" borderId="485" xfId="1" applyFont="1" applyFill="1" applyBorder="1" applyAlignment="1" applyProtection="1">
      <alignment horizontal="center" vertical="center"/>
    </xf>
    <xf numFmtId="0" fontId="98" fillId="9" borderId="486" xfId="1" applyFont="1" applyFill="1" applyBorder="1" applyAlignment="1" applyProtection="1">
      <alignment horizontal="center" vertical="center"/>
    </xf>
    <xf numFmtId="0" fontId="99" fillId="9" borderId="563" xfId="1" applyFont="1" applyFill="1" applyBorder="1" applyAlignment="1" applyProtection="1">
      <alignment horizontal="center" vertical="center" wrapText="1"/>
    </xf>
    <xf numFmtId="0" fontId="99" fillId="9" borderId="564" xfId="1" applyFont="1" applyFill="1" applyBorder="1" applyAlignment="1" applyProtection="1">
      <alignment horizontal="center" vertical="center" wrapText="1"/>
    </xf>
    <xf numFmtId="0" fontId="100" fillId="9" borderId="0" xfId="1" applyFont="1" applyFill="1" applyAlignment="1" applyProtection="1">
      <alignment horizontal="center" vertical="top" textRotation="255" wrapText="1"/>
    </xf>
    <xf numFmtId="0" fontId="100" fillId="9" borderId="0" xfId="1" applyFont="1" applyFill="1" applyAlignment="1" applyProtection="1">
      <alignment horizontal="center" vertical="top" textRotation="255"/>
    </xf>
    <xf numFmtId="0" fontId="100" fillId="9" borderId="417" xfId="1" applyFont="1" applyFill="1" applyBorder="1" applyAlignment="1" applyProtection="1">
      <alignment horizontal="center" vertical="top" textRotation="255"/>
    </xf>
    <xf numFmtId="0" fontId="108" fillId="8" borderId="569" xfId="1" applyFont="1" applyFill="1" applyBorder="1" applyAlignment="1" applyProtection="1">
      <alignment horizontal="center" vertical="center"/>
    </xf>
    <xf numFmtId="0" fontId="108" fillId="8" borderId="0" xfId="1" applyFont="1" applyFill="1" applyAlignment="1" applyProtection="1">
      <alignment horizontal="center" vertical="center"/>
    </xf>
    <xf numFmtId="0" fontId="108" fillId="8" borderId="18" xfId="1" applyFont="1" applyFill="1" applyBorder="1" applyAlignment="1" applyProtection="1">
      <alignment horizontal="center" vertical="center"/>
    </xf>
    <xf numFmtId="0" fontId="108" fillId="8" borderId="293" xfId="1" applyFont="1" applyFill="1" applyBorder="1" applyAlignment="1" applyProtection="1">
      <alignment horizontal="center" vertical="center"/>
    </xf>
    <xf numFmtId="56" fontId="41" fillId="0" borderId="439" xfId="1" applyNumberFormat="1" applyFont="1" applyFill="1" applyBorder="1" applyAlignment="1" applyProtection="1">
      <alignment horizontal="left" vertical="center" wrapText="1" shrinkToFit="1"/>
      <protection locked="0"/>
    </xf>
    <xf numFmtId="56" fontId="41" fillId="0" borderId="440" xfId="1" applyNumberFormat="1" applyFont="1" applyFill="1" applyBorder="1" applyAlignment="1" applyProtection="1">
      <alignment horizontal="left" vertical="center" shrinkToFit="1"/>
      <protection locked="0"/>
    </xf>
    <xf numFmtId="0" fontId="55" fillId="9" borderId="570" xfId="1" applyFont="1" applyFill="1" applyBorder="1" applyAlignment="1" applyProtection="1">
      <alignment horizontal="left" vertical="center" wrapText="1"/>
    </xf>
    <xf numFmtId="0" fontId="44" fillId="3" borderId="18" xfId="1" applyFont="1" applyFill="1" applyBorder="1" applyAlignment="1" applyProtection="1">
      <alignment horizontal="center" vertical="center"/>
    </xf>
    <xf numFmtId="0" fontId="44" fillId="3" borderId="309" xfId="1" applyFont="1" applyFill="1" applyBorder="1" applyAlignment="1" applyProtection="1">
      <alignment horizontal="center" vertical="center"/>
    </xf>
    <xf numFmtId="0" fontId="39" fillId="22" borderId="461" xfId="1" applyFont="1" applyFill="1" applyBorder="1" applyAlignment="1" applyProtection="1">
      <alignment horizontal="center" vertical="center"/>
    </xf>
    <xf numFmtId="0" fontId="39" fillId="22" borderId="460" xfId="1" applyFont="1" applyFill="1" applyBorder="1" applyAlignment="1" applyProtection="1">
      <alignment horizontal="center" vertical="center"/>
    </xf>
    <xf numFmtId="0" fontId="39" fillId="22" borderId="461" xfId="1" applyFont="1" applyFill="1" applyBorder="1" applyAlignment="1" applyProtection="1">
      <alignment horizontal="center" vertical="center" wrapText="1"/>
    </xf>
    <xf numFmtId="0" fontId="39" fillId="22" borderId="460" xfId="1" applyFont="1" applyFill="1" applyBorder="1" applyAlignment="1" applyProtection="1">
      <alignment horizontal="center" vertical="center" wrapText="1"/>
    </xf>
    <xf numFmtId="0" fontId="55" fillId="0" borderId="441" xfId="1" applyFont="1" applyBorder="1" applyAlignment="1" applyProtection="1">
      <alignment horizontal="center" vertical="center" wrapText="1"/>
    </xf>
    <xf numFmtId="0" fontId="55" fillId="0" borderId="325" xfId="1" applyFont="1" applyBorder="1" applyAlignment="1" applyProtection="1">
      <alignment horizontal="center" vertical="center" wrapText="1"/>
    </xf>
    <xf numFmtId="0" fontId="111" fillId="31" borderId="582" xfId="1" applyFont="1" applyFill="1" applyBorder="1" applyAlignment="1" applyProtection="1">
      <alignment horizontal="center" vertical="center"/>
    </xf>
    <xf numFmtId="0" fontId="111" fillId="31" borderId="583" xfId="1" applyFont="1" applyFill="1" applyBorder="1" applyAlignment="1" applyProtection="1">
      <alignment horizontal="center" vertical="center"/>
    </xf>
    <xf numFmtId="0" fontId="48" fillId="6" borderId="569" xfId="1" applyFont="1" applyFill="1" applyBorder="1" applyAlignment="1" applyProtection="1">
      <alignment horizontal="center" vertical="center" wrapText="1"/>
    </xf>
    <xf numFmtId="0" fontId="48" fillId="6" borderId="298" xfId="1" applyFont="1" applyFill="1" applyBorder="1" applyAlignment="1" applyProtection="1">
      <alignment horizontal="center" vertical="center" wrapText="1"/>
    </xf>
    <xf numFmtId="0" fontId="113" fillId="17" borderId="0" xfId="1" applyFont="1" applyFill="1" applyBorder="1" applyAlignment="1" applyProtection="1">
      <alignment horizontal="center" vertical="center" wrapText="1"/>
    </xf>
    <xf numFmtId="0" fontId="110" fillId="8" borderId="0" xfId="1" applyFont="1" applyFill="1" applyAlignment="1" applyProtection="1">
      <alignment horizontal="center" vertical="center"/>
    </xf>
    <xf numFmtId="0" fontId="106" fillId="8" borderId="0" xfId="1" applyFont="1" applyFill="1" applyAlignment="1" applyProtection="1">
      <alignment horizontal="center" vertical="center"/>
    </xf>
    <xf numFmtId="0" fontId="72" fillId="8" borderId="0" xfId="1" applyFont="1" applyFill="1" applyBorder="1" applyAlignment="1" applyProtection="1">
      <alignment horizontal="left" vertical="center" wrapText="1"/>
    </xf>
    <xf numFmtId="0" fontId="72" fillId="8" borderId="293" xfId="1" applyFont="1" applyFill="1" applyBorder="1" applyAlignment="1" applyProtection="1">
      <alignment horizontal="left" vertical="center" wrapText="1"/>
    </xf>
    <xf numFmtId="0" fontId="113" fillId="6" borderId="579" xfId="1" applyFont="1" applyFill="1" applyBorder="1" applyAlignment="1" applyProtection="1">
      <alignment horizontal="center" vertical="top" wrapText="1"/>
    </xf>
    <xf numFmtId="0" fontId="113" fillId="6" borderId="580" xfId="1" applyFont="1" applyFill="1" applyBorder="1" applyAlignment="1" applyProtection="1">
      <alignment horizontal="center" vertical="top" wrapText="1"/>
    </xf>
    <xf numFmtId="0" fontId="113" fillId="6" borderId="581" xfId="1" applyFont="1" applyFill="1" applyBorder="1" applyAlignment="1" applyProtection="1">
      <alignment horizontal="center" vertical="top" wrapText="1"/>
    </xf>
    <xf numFmtId="0" fontId="40" fillId="8" borderId="0" xfId="1" applyFont="1" applyFill="1" applyBorder="1" applyAlignment="1" applyProtection="1">
      <alignment horizontal="center" vertical="center"/>
    </xf>
    <xf numFmtId="0" fontId="52" fillId="17" borderId="318" xfId="1" applyFont="1" applyFill="1" applyBorder="1" applyAlignment="1" applyProtection="1">
      <alignment horizontal="center" vertical="center"/>
    </xf>
    <xf numFmtId="0" fontId="52" fillId="17" borderId="319" xfId="1" applyFont="1" applyFill="1" applyBorder="1" applyAlignment="1" applyProtection="1">
      <alignment horizontal="center" vertical="center"/>
    </xf>
    <xf numFmtId="0" fontId="52" fillId="17" borderId="320" xfId="1" applyFont="1" applyFill="1" applyBorder="1" applyAlignment="1" applyProtection="1">
      <alignment horizontal="center" vertical="center"/>
    </xf>
    <xf numFmtId="0" fontId="50" fillId="8" borderId="0" xfId="1" applyFont="1" applyFill="1" applyBorder="1" applyAlignment="1" applyProtection="1">
      <alignment horizontal="center" vertical="center" wrapText="1"/>
    </xf>
    <xf numFmtId="0" fontId="107" fillId="8" borderId="318" xfId="1" applyFont="1" applyFill="1" applyBorder="1" applyAlignment="1" applyProtection="1">
      <alignment horizontal="center" vertical="center"/>
    </xf>
    <xf numFmtId="0" fontId="107" fillId="8" borderId="319" xfId="1" applyFont="1" applyFill="1" applyBorder="1" applyAlignment="1" applyProtection="1">
      <alignment horizontal="center" vertical="center"/>
    </xf>
    <xf numFmtId="0" fontId="107" fillId="8" borderId="320" xfId="1" applyFont="1" applyFill="1" applyBorder="1" applyAlignment="1" applyProtection="1">
      <alignment horizontal="center" vertical="center"/>
    </xf>
    <xf numFmtId="0" fontId="111" fillId="31" borderId="571" xfId="1" applyFont="1" applyFill="1" applyBorder="1" applyAlignment="1" applyProtection="1">
      <alignment horizontal="center" vertical="center" wrapText="1"/>
    </xf>
    <xf numFmtId="0" fontId="111" fillId="31" borderId="572" xfId="1" applyFont="1" applyFill="1" applyBorder="1" applyAlignment="1" applyProtection="1">
      <alignment horizontal="center" vertical="center" wrapText="1"/>
    </xf>
    <xf numFmtId="0" fontId="111" fillId="31" borderId="573" xfId="1" applyFont="1" applyFill="1" applyBorder="1" applyAlignment="1" applyProtection="1">
      <alignment horizontal="center" vertical="center" wrapText="1"/>
    </xf>
    <xf numFmtId="0" fontId="111" fillId="31" borderId="574" xfId="1" applyFont="1" applyFill="1" applyBorder="1" applyAlignment="1" applyProtection="1">
      <alignment horizontal="center" vertical="center" wrapText="1"/>
    </xf>
    <xf numFmtId="0" fontId="111" fillId="31" borderId="0" xfId="1" applyFont="1" applyFill="1" applyBorder="1" applyAlignment="1" applyProtection="1">
      <alignment horizontal="center" vertical="center" wrapText="1"/>
    </xf>
    <xf numFmtId="0" fontId="111" fillId="31" borderId="575" xfId="1" applyFont="1" applyFill="1" applyBorder="1" applyAlignment="1" applyProtection="1">
      <alignment horizontal="center" vertical="center" wrapText="1"/>
    </xf>
    <xf numFmtId="0" fontId="111" fillId="31" borderId="576" xfId="1" applyFont="1" applyFill="1" applyBorder="1" applyAlignment="1" applyProtection="1">
      <alignment horizontal="center" vertical="center" wrapText="1"/>
    </xf>
    <xf numFmtId="0" fontId="111" fillId="31" borderId="577" xfId="1" applyFont="1" applyFill="1" applyBorder="1" applyAlignment="1" applyProtection="1">
      <alignment horizontal="center" vertical="center" wrapText="1"/>
    </xf>
    <xf numFmtId="0" fontId="111" fillId="31" borderId="578" xfId="1" applyFont="1" applyFill="1" applyBorder="1" applyAlignment="1" applyProtection="1">
      <alignment horizontal="center" vertical="center" wrapText="1"/>
    </xf>
    <xf numFmtId="0" fontId="41" fillId="0" borderId="0" xfId="1" applyFont="1" applyFill="1" applyAlignment="1" applyProtection="1">
      <alignment horizontal="center" vertical="center"/>
    </xf>
    <xf numFmtId="184" fontId="12" fillId="2" borderId="0" xfId="0" applyNumberFormat="1" applyFont="1" applyFill="1" applyBorder="1" applyAlignment="1">
      <alignment horizontal="right" vertical="center" shrinkToFit="1"/>
    </xf>
    <xf numFmtId="184" fontId="12" fillId="2" borderId="21" xfId="0" applyNumberFormat="1" applyFont="1" applyFill="1" applyBorder="1" applyAlignment="1">
      <alignment horizontal="right" vertical="center" shrinkToFit="1"/>
    </xf>
    <xf numFmtId="184" fontId="12" fillId="2" borderId="22" xfId="0" applyNumberFormat="1" applyFont="1" applyFill="1" applyBorder="1" applyAlignment="1">
      <alignment horizontal="right" vertical="center" shrinkToFit="1"/>
    </xf>
    <xf numFmtId="184" fontId="12" fillId="2" borderId="23" xfId="0" applyNumberFormat="1" applyFont="1" applyFill="1" applyBorder="1" applyAlignment="1">
      <alignment horizontal="right" vertical="center" shrinkToFit="1"/>
    </xf>
    <xf numFmtId="184" fontId="12" fillId="2" borderId="37" xfId="0" applyNumberFormat="1" applyFont="1" applyFill="1" applyBorder="1" applyAlignment="1">
      <alignment horizontal="right" vertical="center" shrinkToFit="1"/>
    </xf>
    <xf numFmtId="184" fontId="12" fillId="2" borderId="9" xfId="0" applyNumberFormat="1" applyFont="1" applyFill="1" applyBorder="1" applyAlignment="1">
      <alignment horizontal="right" vertical="center" shrinkToFit="1"/>
    </xf>
    <xf numFmtId="0" fontId="9" fillId="2" borderId="22" xfId="0" applyFont="1" applyFill="1" applyBorder="1" applyAlignment="1">
      <alignment horizontal="right" vertical="top"/>
    </xf>
    <xf numFmtId="0" fontId="9" fillId="2" borderId="35" xfId="0" applyFont="1" applyFill="1" applyBorder="1" applyAlignment="1">
      <alignment horizontal="right" vertical="top"/>
    </xf>
    <xf numFmtId="0" fontId="9" fillId="2" borderId="0" xfId="0" applyFont="1" applyFill="1" applyBorder="1" applyAlignment="1">
      <alignment horizontal="right" vertical="top"/>
    </xf>
    <xf numFmtId="0" fontId="9" fillId="2" borderId="7" xfId="0" applyFont="1" applyFill="1" applyBorder="1" applyAlignment="1">
      <alignment horizontal="right" vertical="top"/>
    </xf>
    <xf numFmtId="0" fontId="11" fillId="2" borderId="21" xfId="0" applyFont="1" applyFill="1" applyBorder="1" applyAlignment="1">
      <alignment horizontal="right" vertical="center"/>
    </xf>
    <xf numFmtId="0" fontId="11" fillId="2" borderId="22" xfId="0" applyFont="1" applyFill="1" applyBorder="1" applyAlignment="1">
      <alignment horizontal="right" vertical="center"/>
    </xf>
    <xf numFmtId="0" fontId="11" fillId="2" borderId="24" xfId="0" applyFont="1" applyFill="1" applyBorder="1" applyAlignment="1">
      <alignment horizontal="right" vertical="center"/>
    </xf>
    <xf numFmtId="0" fontId="11" fillId="2" borderId="25" xfId="0" applyFont="1" applyFill="1" applyBorder="1" applyAlignment="1">
      <alignment horizontal="right" vertical="center"/>
    </xf>
    <xf numFmtId="184" fontId="10" fillId="2" borderId="21" xfId="0" applyNumberFormat="1" applyFont="1" applyFill="1" applyBorder="1" applyAlignment="1">
      <alignment horizontal="right" vertical="center"/>
    </xf>
    <xf numFmtId="184" fontId="10" fillId="2" borderId="22" xfId="0" applyNumberFormat="1" applyFont="1" applyFill="1" applyBorder="1" applyAlignment="1">
      <alignment horizontal="right" vertical="center"/>
    </xf>
    <xf numFmtId="184" fontId="10" fillId="2" borderId="24" xfId="0" applyNumberFormat="1" applyFont="1" applyFill="1" applyBorder="1" applyAlignment="1">
      <alignment horizontal="right" vertical="center"/>
    </xf>
    <xf numFmtId="184" fontId="10" fillId="2" borderId="25" xfId="0" applyNumberFormat="1" applyFont="1" applyFill="1" applyBorder="1" applyAlignment="1">
      <alignment horizontal="right" vertical="center"/>
    </xf>
    <xf numFmtId="0" fontId="11" fillId="2" borderId="22" xfId="0" applyFont="1" applyFill="1" applyBorder="1" applyAlignment="1">
      <alignment horizontal="center" vertical="center"/>
    </xf>
    <xf numFmtId="0" fontId="11" fillId="2" borderId="25" xfId="0" applyFont="1" applyFill="1" applyBorder="1" applyAlignment="1">
      <alignment horizontal="center" vertical="center"/>
    </xf>
    <xf numFmtId="0" fontId="9" fillId="2" borderId="9" xfId="0" applyFont="1" applyFill="1" applyBorder="1" applyAlignment="1">
      <alignment horizontal="right" vertical="top"/>
    </xf>
    <xf numFmtId="0" fontId="9" fillId="2" borderId="10" xfId="0" applyFont="1" applyFill="1" applyBorder="1" applyAlignment="1">
      <alignment horizontal="right" vertical="top"/>
    </xf>
    <xf numFmtId="0" fontId="11" fillId="2" borderId="23" xfId="0" applyFont="1" applyFill="1" applyBorder="1" applyAlignment="1">
      <alignment horizontal="right" vertical="center"/>
    </xf>
    <xf numFmtId="0" fontId="11" fillId="2" borderId="0" xfId="0" applyFont="1" applyFill="1" applyBorder="1" applyAlignment="1">
      <alignment horizontal="right" vertical="center"/>
    </xf>
    <xf numFmtId="0" fontId="11" fillId="2" borderId="37" xfId="0" applyFont="1" applyFill="1" applyBorder="1" applyAlignment="1">
      <alignment horizontal="right" vertical="center"/>
    </xf>
    <xf numFmtId="0" fontId="11" fillId="2" borderId="9" xfId="0" applyFont="1" applyFill="1" applyBorder="1" applyAlignment="1">
      <alignment horizontal="right" vertical="center"/>
    </xf>
    <xf numFmtId="0" fontId="9" fillId="2" borderId="25" xfId="0" applyFont="1" applyFill="1" applyBorder="1" applyAlignment="1">
      <alignment horizontal="right" vertical="top"/>
    </xf>
    <xf numFmtId="184" fontId="10" fillId="2" borderId="21" xfId="0" applyNumberFormat="1" applyFont="1" applyFill="1" applyBorder="1" applyAlignment="1">
      <alignment horizontal="right" vertical="center" shrinkToFit="1"/>
    </xf>
    <xf numFmtId="184" fontId="10" fillId="2" borderId="22" xfId="0" applyNumberFormat="1" applyFont="1" applyFill="1" applyBorder="1" applyAlignment="1">
      <alignment horizontal="right" vertical="center" shrinkToFit="1"/>
    </xf>
    <xf numFmtId="184" fontId="10" fillId="2" borderId="24" xfId="0" applyNumberFormat="1" applyFont="1" applyFill="1" applyBorder="1" applyAlignment="1">
      <alignment horizontal="right" vertical="center" shrinkToFit="1"/>
    </xf>
    <xf numFmtId="184" fontId="10" fillId="2" borderId="25" xfId="0" applyNumberFormat="1" applyFont="1" applyFill="1" applyBorder="1" applyAlignment="1">
      <alignment horizontal="right" vertical="center" shrinkToFit="1"/>
    </xf>
    <xf numFmtId="0" fontId="11" fillId="2" borderId="42" xfId="0" applyFont="1" applyFill="1" applyBorder="1" applyAlignment="1">
      <alignment horizontal="center" vertical="center"/>
    </xf>
    <xf numFmtId="0" fontId="11" fillId="2" borderId="45" xfId="0" applyFont="1" applyFill="1" applyBorder="1" applyAlignment="1">
      <alignment horizontal="center" vertical="center"/>
    </xf>
    <xf numFmtId="0" fontId="9" fillId="2" borderId="33"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42" xfId="0" applyFont="1" applyFill="1" applyBorder="1" applyAlignment="1">
      <alignment horizontal="right" vertical="top"/>
    </xf>
    <xf numFmtId="0" fontId="9" fillId="2" borderId="43" xfId="0" applyFont="1" applyFill="1" applyBorder="1" applyAlignment="1">
      <alignment horizontal="right" vertical="top"/>
    </xf>
    <xf numFmtId="0" fontId="9" fillId="2" borderId="45" xfId="0" applyFont="1" applyFill="1" applyBorder="1" applyAlignment="1">
      <alignment horizontal="right" vertical="top"/>
    </xf>
    <xf numFmtId="0" fontId="11" fillId="2" borderId="35" xfId="0" applyFont="1" applyFill="1" applyBorder="1" applyAlignment="1">
      <alignment horizontal="right" vertical="center"/>
    </xf>
    <xf numFmtId="0" fontId="11" fillId="2" borderId="7" xfId="0" applyFont="1" applyFill="1" applyBorder="1" applyAlignment="1">
      <alignment horizontal="right" vertical="center"/>
    </xf>
    <xf numFmtId="0" fontId="11" fillId="2" borderId="10" xfId="0" applyFont="1" applyFill="1" applyBorder="1" applyAlignment="1">
      <alignment horizontal="right" vertical="center"/>
    </xf>
    <xf numFmtId="0" fontId="10" fillId="2" borderId="30"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24" fillId="2" borderId="0" xfId="0" applyFont="1" applyFill="1" applyBorder="1" applyAlignment="1">
      <alignment horizontal="left" vertical="center"/>
    </xf>
    <xf numFmtId="0" fontId="24" fillId="2" borderId="0" xfId="0" applyFont="1" applyFill="1" applyAlignment="1">
      <alignment horizontal="left" vertical="center"/>
    </xf>
    <xf numFmtId="0" fontId="10" fillId="2" borderId="33" xfId="0" applyFont="1" applyFill="1" applyBorder="1" applyAlignment="1">
      <alignment horizontal="center" vertical="center" shrinkToFit="1"/>
    </xf>
    <xf numFmtId="0" fontId="10" fillId="2" borderId="52" xfId="0" applyFont="1" applyFill="1" applyBorder="1" applyAlignment="1">
      <alignment horizontal="center" vertical="center" shrinkToFit="1"/>
    </xf>
    <xf numFmtId="0" fontId="10" fillId="2" borderId="32" xfId="0" applyFont="1" applyFill="1" applyBorder="1" applyAlignment="1">
      <alignment horizontal="center" vertical="center" shrinkToFit="1"/>
    </xf>
    <xf numFmtId="0" fontId="10" fillId="2" borderId="40" xfId="0" applyFont="1" applyFill="1" applyBorder="1" applyAlignment="1">
      <alignment horizontal="center" vertical="center" shrinkToFit="1"/>
    </xf>
    <xf numFmtId="0" fontId="11" fillId="2" borderId="36"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40"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3" xfId="0" applyFont="1" applyFill="1" applyBorder="1" applyAlignment="1">
      <alignment horizontal="center" vertical="center"/>
    </xf>
    <xf numFmtId="0" fontId="13" fillId="2" borderId="0" xfId="0" applyFont="1" applyFill="1" applyAlignment="1">
      <alignment horizontal="center" vertical="center"/>
    </xf>
    <xf numFmtId="0" fontId="17" fillId="2" borderId="0" xfId="0" applyFont="1" applyFill="1" applyAlignment="1">
      <alignment horizontal="left" vertical="center" wrapText="1"/>
    </xf>
    <xf numFmtId="0" fontId="10" fillId="2" borderId="47"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21" xfId="0" applyFont="1" applyFill="1" applyBorder="1" applyAlignment="1">
      <alignment horizontal="right" vertical="center"/>
    </xf>
    <xf numFmtId="0" fontId="12" fillId="2" borderId="22" xfId="0" applyFont="1" applyFill="1" applyBorder="1" applyAlignment="1">
      <alignment horizontal="right" vertical="center"/>
    </xf>
    <xf numFmtId="0" fontId="12" fillId="2" borderId="24" xfId="0" applyFont="1" applyFill="1" applyBorder="1" applyAlignment="1">
      <alignment horizontal="right" vertical="center"/>
    </xf>
    <xf numFmtId="0" fontId="12" fillId="2" borderId="25" xfId="0" applyFont="1" applyFill="1" applyBorder="1" applyAlignment="1">
      <alignment horizontal="right" vertical="center"/>
    </xf>
    <xf numFmtId="0" fontId="12" fillId="2" borderId="22"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45" xfId="0" applyFont="1" applyFill="1" applyBorder="1" applyAlignment="1">
      <alignment horizontal="center" vertical="center"/>
    </xf>
    <xf numFmtId="0" fontId="9" fillId="2" borderId="55" xfId="0" applyFont="1" applyFill="1" applyBorder="1" applyAlignment="1">
      <alignment horizontal="right" vertical="top"/>
    </xf>
    <xf numFmtId="184" fontId="12" fillId="2" borderId="21" xfId="0" applyNumberFormat="1" applyFont="1" applyFill="1" applyBorder="1" applyAlignment="1">
      <alignment horizontal="right" vertical="center"/>
    </xf>
    <xf numFmtId="184" fontId="12" fillId="2" borderId="22" xfId="0" applyNumberFormat="1" applyFont="1" applyFill="1" applyBorder="1" applyAlignment="1">
      <alignment horizontal="right" vertical="center"/>
    </xf>
    <xf numFmtId="184" fontId="12" fillId="2" borderId="23" xfId="0" applyNumberFormat="1" applyFont="1" applyFill="1" applyBorder="1" applyAlignment="1">
      <alignment horizontal="right" vertical="center"/>
    </xf>
    <xf numFmtId="184" fontId="12" fillId="2" borderId="0" xfId="0" applyNumberFormat="1" applyFont="1" applyFill="1" applyBorder="1" applyAlignment="1">
      <alignment horizontal="right" vertical="center"/>
    </xf>
    <xf numFmtId="0" fontId="12" fillId="2" borderId="23" xfId="0" applyFont="1" applyFill="1" applyBorder="1" applyAlignment="1">
      <alignment horizontal="right" vertical="center"/>
    </xf>
    <xf numFmtId="0" fontId="12" fillId="2" borderId="0" xfId="0" applyFont="1" applyFill="1" applyBorder="1" applyAlignment="1">
      <alignment horizontal="right" vertical="center"/>
    </xf>
    <xf numFmtId="0" fontId="12" fillId="2" borderId="35" xfId="0" applyFont="1" applyFill="1" applyBorder="1" applyAlignment="1">
      <alignment horizontal="center" vertical="center"/>
    </xf>
    <xf numFmtId="0" fontId="12" fillId="2" borderId="7"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40" xfId="0" applyFont="1" applyFill="1" applyBorder="1" applyAlignment="1">
      <alignment horizontal="center" vertical="center"/>
    </xf>
    <xf numFmtId="0" fontId="84" fillId="14" borderId="0" xfId="0" applyFont="1" applyFill="1" applyAlignment="1">
      <alignment horizontal="center" vertical="center"/>
    </xf>
    <xf numFmtId="0" fontId="85" fillId="14" borderId="0" xfId="0" applyFont="1" applyFill="1" applyAlignment="1">
      <alignment horizontal="center" vertical="center"/>
    </xf>
    <xf numFmtId="0" fontId="86" fillId="14" borderId="0" xfId="0" applyFont="1" applyFill="1" applyAlignment="1">
      <alignment horizontal="left" vertical="top"/>
    </xf>
    <xf numFmtId="184" fontId="0" fillId="2" borderId="20" xfId="0" applyNumberFormat="1" applyFill="1" applyBorder="1" applyAlignment="1">
      <alignment horizontal="right" vertical="center"/>
    </xf>
    <xf numFmtId="184" fontId="0" fillId="2" borderId="79" xfId="0" applyNumberFormat="1" applyFill="1" applyBorder="1" applyAlignment="1">
      <alignment horizontal="right" vertical="center"/>
    </xf>
    <xf numFmtId="0" fontId="0" fillId="2" borderId="22" xfId="0" applyFill="1" applyBorder="1" applyAlignment="1">
      <alignment horizontal="center" vertical="center"/>
    </xf>
    <xf numFmtId="0" fontId="0" fillId="2" borderId="35"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53"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1" fillId="2" borderId="48"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5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40"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55" xfId="0" applyFont="1" applyFill="1" applyBorder="1" applyAlignment="1">
      <alignment horizontal="center" vertical="center"/>
    </xf>
    <xf numFmtId="184" fontId="10" fillId="2" borderId="23" xfId="0" applyNumberFormat="1" applyFont="1" applyFill="1" applyBorder="1" applyAlignment="1">
      <alignment horizontal="right" vertical="center"/>
    </xf>
    <xf numFmtId="184" fontId="10" fillId="2" borderId="0" xfId="0" applyNumberFormat="1" applyFont="1" applyFill="1" applyBorder="1" applyAlignment="1">
      <alignment horizontal="right" vertical="center"/>
    </xf>
    <xf numFmtId="0" fontId="12" fillId="2" borderId="0"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191" fontId="88" fillId="14" borderId="0" xfId="0" applyNumberFormat="1" applyFont="1" applyFill="1" applyBorder="1" applyAlignment="1" applyProtection="1">
      <alignment horizontal="right" vertical="center"/>
      <protection locked="0"/>
    </xf>
    <xf numFmtId="0" fontId="87" fillId="14" borderId="0" xfId="0" applyFont="1" applyFill="1" applyAlignment="1">
      <alignment horizontal="distributed" vertical="center"/>
    </xf>
    <xf numFmtId="0" fontId="70" fillId="14" borderId="0" xfId="0" applyFont="1" applyFill="1" applyBorder="1" applyAlignment="1">
      <alignment horizontal="center"/>
    </xf>
    <xf numFmtId="0" fontId="10" fillId="2" borderId="36"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52"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8"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53" xfId="0" applyFont="1" applyFill="1" applyBorder="1" applyAlignment="1">
      <alignment horizontal="center" vertical="center"/>
    </xf>
    <xf numFmtId="0" fontId="3" fillId="2" borderId="0" xfId="0" applyFont="1" applyFill="1" applyBorder="1" applyAlignment="1">
      <alignment horizontal="right"/>
    </xf>
    <xf numFmtId="0" fontId="10" fillId="2" borderId="46" xfId="0" applyFont="1" applyFill="1" applyBorder="1" applyAlignment="1">
      <alignment horizontal="center" vertical="center"/>
    </xf>
    <xf numFmtId="0" fontId="9" fillId="2" borderId="1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3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8" xfId="0" applyFont="1" applyFill="1" applyBorder="1" applyAlignment="1">
      <alignment horizontal="center" vertical="center"/>
    </xf>
    <xf numFmtId="0" fontId="2" fillId="2" borderId="0" xfId="0" applyFont="1" applyFill="1" applyAlignment="1">
      <alignment horizontal="distributed"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11" xfId="0" applyFont="1" applyFill="1" applyBorder="1" applyAlignment="1">
      <alignment horizontal="center" vertical="center"/>
    </xf>
    <xf numFmtId="0" fontId="0" fillId="2" borderId="30"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1" xfId="0" applyFill="1" applyBorder="1" applyAlignment="1">
      <alignment horizontal="center" vertical="center" shrinkToFit="1"/>
    </xf>
    <xf numFmtId="0" fontId="0" fillId="2" borderId="32" xfId="0" applyFill="1" applyBorder="1" applyAlignment="1">
      <alignment horizontal="center" vertical="center" shrinkToFit="1"/>
    </xf>
    <xf numFmtId="0" fontId="11" fillId="2" borderId="36"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1" fillId="2" borderId="21"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24"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184" fontId="10" fillId="2" borderId="21" xfId="0" applyNumberFormat="1" applyFont="1" applyFill="1" applyBorder="1" applyAlignment="1">
      <alignment horizontal="center" vertical="center"/>
    </xf>
    <xf numFmtId="184" fontId="10" fillId="2" borderId="22" xfId="0" applyNumberFormat="1" applyFont="1" applyFill="1" applyBorder="1" applyAlignment="1">
      <alignment horizontal="center" vertical="center"/>
    </xf>
    <xf numFmtId="184" fontId="10" fillId="2" borderId="23" xfId="0" applyNumberFormat="1" applyFont="1" applyFill="1" applyBorder="1" applyAlignment="1">
      <alignment horizontal="center" vertical="center"/>
    </xf>
    <xf numFmtId="184" fontId="10" fillId="2" borderId="0" xfId="0" applyNumberFormat="1" applyFont="1" applyFill="1" applyBorder="1" applyAlignment="1">
      <alignment horizontal="center" vertical="center"/>
    </xf>
    <xf numFmtId="184" fontId="10" fillId="2" borderId="37" xfId="0" applyNumberFormat="1" applyFont="1" applyFill="1" applyBorder="1" applyAlignment="1">
      <alignment horizontal="center" vertical="center"/>
    </xf>
    <xf numFmtId="184" fontId="10" fillId="2" borderId="9" xfId="0" applyNumberFormat="1"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37" xfId="0" applyFont="1" applyFill="1" applyBorder="1" applyAlignment="1">
      <alignment horizontal="right" vertical="center"/>
    </xf>
    <xf numFmtId="0" fontId="12" fillId="2" borderId="9" xfId="0" applyFont="1" applyFill="1" applyBorder="1" applyAlignment="1">
      <alignment horizontal="righ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1" fillId="2" borderId="256" xfId="0" applyFont="1" applyFill="1" applyBorder="1" applyAlignment="1">
      <alignment horizontal="center" vertical="center"/>
    </xf>
    <xf numFmtId="0" fontId="11" fillId="2" borderId="258" xfId="0" applyFont="1" applyFill="1" applyBorder="1" applyAlignment="1">
      <alignment horizontal="center" vertical="center"/>
    </xf>
    <xf numFmtId="0" fontId="11" fillId="2" borderId="263" xfId="0" applyFont="1" applyFill="1" applyBorder="1" applyAlignment="1">
      <alignment horizontal="center" vertical="center"/>
    </xf>
    <xf numFmtId="0" fontId="9" fillId="2" borderId="244" xfId="0" applyFont="1" applyFill="1" applyBorder="1" applyAlignment="1">
      <alignment horizontal="center" vertical="center"/>
    </xf>
    <xf numFmtId="0" fontId="9" fillId="2" borderId="270" xfId="0" applyFont="1" applyFill="1" applyBorder="1" applyAlignment="1">
      <alignment horizontal="center" vertical="center"/>
    </xf>
    <xf numFmtId="0" fontId="12" fillId="2" borderId="272" xfId="0" applyFont="1" applyFill="1" applyBorder="1" applyAlignment="1">
      <alignment horizontal="center" vertical="center"/>
    </xf>
    <xf numFmtId="0" fontId="12" fillId="2" borderId="244" xfId="0" applyFont="1" applyFill="1" applyBorder="1" applyAlignment="1">
      <alignment horizontal="center" vertical="center"/>
    </xf>
    <xf numFmtId="0" fontId="12" fillId="2" borderId="271" xfId="0" applyFont="1" applyFill="1" applyBorder="1" applyAlignment="1">
      <alignment horizontal="center" vertical="center"/>
    </xf>
    <xf numFmtId="0" fontId="12" fillId="2" borderId="270" xfId="0" applyFont="1" applyFill="1" applyBorder="1" applyAlignment="1">
      <alignment horizontal="center" vertical="center"/>
    </xf>
    <xf numFmtId="0" fontId="12" fillId="2" borderId="239" xfId="0" applyFont="1" applyFill="1" applyBorder="1" applyAlignment="1">
      <alignment horizontal="center" vertical="center"/>
    </xf>
    <xf numFmtId="0" fontId="12" fillId="2" borderId="240"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273" xfId="0" applyFont="1" applyFill="1" applyBorder="1" applyAlignment="1">
      <alignment horizontal="center" vertical="center"/>
    </xf>
    <xf numFmtId="0" fontId="11" fillId="2" borderId="267" xfId="0" applyFont="1" applyFill="1" applyBorder="1" applyAlignment="1">
      <alignment horizontal="center" vertical="center"/>
    </xf>
    <xf numFmtId="0" fontId="11" fillId="2" borderId="268" xfId="0" applyFont="1" applyFill="1" applyBorder="1" applyAlignment="1">
      <alignment horizontal="center" vertical="center"/>
    </xf>
    <xf numFmtId="0" fontId="11" fillId="2" borderId="269"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5"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0" xfId="0" applyFont="1" applyFill="1" applyBorder="1" applyAlignment="1">
      <alignment horizontal="center" vertical="center"/>
    </xf>
    <xf numFmtId="0" fontId="9" fillId="2" borderId="21" xfId="0" applyFont="1" applyFill="1" applyBorder="1" applyAlignment="1">
      <alignment vertical="top"/>
    </xf>
    <xf numFmtId="0" fontId="9" fillId="2" borderId="22" xfId="0" applyFont="1" applyFill="1" applyBorder="1" applyAlignment="1">
      <alignment vertical="top"/>
    </xf>
    <xf numFmtId="0" fontId="9" fillId="2" borderId="23" xfId="0" applyFont="1" applyFill="1" applyBorder="1" applyAlignment="1">
      <alignment vertical="top"/>
    </xf>
    <xf numFmtId="0" fontId="9" fillId="2" borderId="0" xfId="0" applyFont="1" applyFill="1" applyBorder="1" applyAlignment="1">
      <alignment vertical="top"/>
    </xf>
    <xf numFmtId="0" fontId="11" fillId="2" borderId="51" xfId="0" applyFont="1" applyFill="1" applyBorder="1" applyAlignment="1">
      <alignment horizontal="center" vertical="center"/>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10" fillId="2" borderId="34"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9" xfId="0" applyFont="1" applyFill="1" applyBorder="1" applyAlignment="1">
      <alignment horizontal="center" vertical="center"/>
    </xf>
    <xf numFmtId="0" fontId="5" fillId="2" borderId="4" xfId="0" applyFont="1" applyFill="1" applyBorder="1" applyAlignment="1">
      <alignment horizontal="right" vertical="top"/>
    </xf>
    <xf numFmtId="0" fontId="6" fillId="2" borderId="5" xfId="0" applyFont="1" applyFill="1" applyBorder="1" applyAlignment="1">
      <alignment horizontal="right" vertical="top"/>
    </xf>
    <xf numFmtId="0" fontId="6" fillId="2" borderId="0" xfId="0" applyFont="1" applyFill="1" applyBorder="1" applyAlignment="1">
      <alignment horizontal="right" vertical="top"/>
    </xf>
    <xf numFmtId="0" fontId="6" fillId="2" borderId="7" xfId="0" applyFont="1" applyFill="1" applyBorder="1" applyAlignment="1">
      <alignment horizontal="right" vertical="top"/>
    </xf>
    <xf numFmtId="0" fontId="9" fillId="2" borderId="2" xfId="0" applyFont="1" applyFill="1" applyBorder="1" applyAlignment="1">
      <alignment horizontal="distributed" vertical="center" wrapText="1"/>
    </xf>
    <xf numFmtId="0" fontId="9" fillId="2" borderId="39" xfId="0" applyFont="1" applyFill="1" applyBorder="1" applyAlignment="1">
      <alignment horizontal="distributed" vertical="center" wrapText="1"/>
    </xf>
    <xf numFmtId="0" fontId="11" fillId="2" borderId="27"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531" xfId="0" applyFont="1" applyFill="1" applyBorder="1" applyAlignment="1">
      <alignment horizontal="center" vertical="center"/>
    </xf>
    <xf numFmtId="0" fontId="9" fillId="2" borderId="17" xfId="0" applyFont="1" applyFill="1" applyBorder="1" applyAlignment="1">
      <alignment horizontal="distributed" vertical="center" wrapText="1"/>
    </xf>
    <xf numFmtId="0" fontId="9" fillId="2" borderId="8" xfId="0" applyFont="1" applyFill="1" applyBorder="1" applyAlignment="1">
      <alignment horizontal="distributed" vertical="center" wrapText="1"/>
    </xf>
    <xf numFmtId="0" fontId="9" fillId="2" borderId="13" xfId="0" applyFont="1" applyFill="1" applyBorder="1" applyAlignment="1">
      <alignment horizontal="distributed" vertical="center" wrapText="1"/>
    </xf>
    <xf numFmtId="0" fontId="9" fillId="2" borderId="6" xfId="0" applyFont="1" applyFill="1" applyBorder="1" applyAlignment="1">
      <alignment horizontal="distributed" vertical="center" wrapText="1"/>
    </xf>
    <xf numFmtId="0" fontId="9" fillId="2" borderId="0" xfId="0" applyFont="1" applyFill="1" applyBorder="1" applyAlignment="1">
      <alignment horizontal="distributed" vertical="center" wrapText="1"/>
    </xf>
    <xf numFmtId="0" fontId="9" fillId="2" borderId="43" xfId="0" applyFont="1" applyFill="1" applyBorder="1" applyAlignment="1">
      <alignment horizontal="distributed" vertical="center" wrapText="1"/>
    </xf>
    <xf numFmtId="0" fontId="9" fillId="2" borderId="9" xfId="0" applyFont="1" applyFill="1" applyBorder="1" applyAlignment="1">
      <alignment horizontal="distributed" vertical="center" wrapText="1"/>
    </xf>
    <xf numFmtId="0" fontId="9" fillId="2" borderId="51" xfId="0" applyFont="1" applyFill="1" applyBorder="1" applyAlignment="1">
      <alignment horizontal="distributed" vertical="center" wrapText="1"/>
    </xf>
    <xf numFmtId="0" fontId="12" fillId="2" borderId="65" xfId="0" applyFont="1" applyFill="1" applyBorder="1" applyAlignment="1">
      <alignment horizontal="center" vertical="center"/>
    </xf>
    <xf numFmtId="0" fontId="12" fillId="2" borderId="59" xfId="0" applyFont="1" applyFill="1" applyBorder="1" applyAlignment="1">
      <alignment horizontal="center" vertical="center"/>
    </xf>
    <xf numFmtId="184" fontId="10" fillId="2" borderId="21" xfId="0" applyNumberFormat="1" applyFont="1" applyFill="1" applyBorder="1" applyAlignment="1">
      <alignment horizontal="center" vertical="center" shrinkToFit="1"/>
    </xf>
    <xf numFmtId="184" fontId="10" fillId="2" borderId="22" xfId="0" applyNumberFormat="1" applyFont="1" applyFill="1" applyBorder="1" applyAlignment="1">
      <alignment horizontal="center" vertical="center" shrinkToFit="1"/>
    </xf>
    <xf numFmtId="184" fontId="10" fillId="2" borderId="23" xfId="0" applyNumberFormat="1" applyFont="1" applyFill="1" applyBorder="1" applyAlignment="1">
      <alignment horizontal="center" vertical="center" shrinkToFit="1"/>
    </xf>
    <xf numFmtId="184" fontId="10" fillId="2" borderId="0" xfId="0" applyNumberFormat="1" applyFont="1" applyFill="1" applyBorder="1" applyAlignment="1">
      <alignment horizontal="center" vertical="center" shrinkToFit="1"/>
    </xf>
    <xf numFmtId="184" fontId="10" fillId="2" borderId="37" xfId="0" applyNumberFormat="1" applyFont="1" applyFill="1" applyBorder="1" applyAlignment="1">
      <alignment horizontal="center" vertical="center" shrinkToFit="1"/>
    </xf>
    <xf numFmtId="184" fontId="10" fillId="2" borderId="9" xfId="0" applyNumberFormat="1" applyFont="1" applyFill="1" applyBorder="1" applyAlignment="1">
      <alignment horizontal="center" vertical="center" shrinkToFit="1"/>
    </xf>
    <xf numFmtId="184" fontId="10" fillId="2" borderId="24" xfId="0" applyNumberFormat="1" applyFont="1" applyFill="1" applyBorder="1" applyAlignment="1">
      <alignment horizontal="center" vertical="center"/>
    </xf>
    <xf numFmtId="184" fontId="10" fillId="2" borderId="25" xfId="0" applyNumberFormat="1" applyFont="1" applyFill="1" applyBorder="1" applyAlignment="1">
      <alignment horizontal="center" vertical="center"/>
    </xf>
    <xf numFmtId="184" fontId="12" fillId="2" borderId="26" xfId="0" applyNumberFormat="1" applyFont="1" applyFill="1" applyBorder="1" applyAlignment="1">
      <alignment horizontal="right" vertical="center"/>
    </xf>
    <xf numFmtId="184" fontId="12" fillId="2" borderId="20" xfId="0" applyNumberFormat="1" applyFont="1" applyFill="1" applyBorder="1" applyAlignment="1">
      <alignment horizontal="right" vertical="center"/>
    </xf>
    <xf numFmtId="184" fontId="12" fillId="2" borderId="57" xfId="0" applyNumberFormat="1" applyFont="1" applyFill="1" applyBorder="1" applyAlignment="1">
      <alignment horizontal="right" vertical="center"/>
    </xf>
    <xf numFmtId="184" fontId="12" fillId="2" borderId="233" xfId="0" applyNumberFormat="1" applyFont="1" applyFill="1" applyBorder="1" applyAlignment="1">
      <alignment horizontal="right" vertical="center"/>
    </xf>
    <xf numFmtId="0" fontId="9" fillId="2" borderId="58" xfId="0" applyFont="1" applyFill="1" applyBorder="1" applyAlignment="1">
      <alignment horizontal="right" vertical="top"/>
    </xf>
    <xf numFmtId="0" fontId="9" fillId="2" borderId="26" xfId="0" applyFont="1" applyFill="1" applyBorder="1" applyAlignment="1">
      <alignment horizontal="right" vertical="top"/>
    </xf>
    <xf numFmtId="0" fontId="9" fillId="2" borderId="243" xfId="0" applyFont="1" applyFill="1" applyBorder="1" applyAlignment="1">
      <alignment horizontal="right" vertical="top"/>
    </xf>
    <xf numFmtId="0" fontId="9" fillId="2" borderId="57" xfId="0" applyFont="1" applyFill="1" applyBorder="1" applyAlignment="1">
      <alignment horizontal="right" vertical="top"/>
    </xf>
    <xf numFmtId="0" fontId="11" fillId="2" borderId="71" xfId="0" applyFont="1" applyFill="1" applyBorder="1" applyAlignment="1">
      <alignment horizontal="center" vertical="center"/>
    </xf>
    <xf numFmtId="0" fontId="11" fillId="2" borderId="72"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3"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57" xfId="0" applyFont="1" applyFill="1" applyBorder="1" applyAlignment="1">
      <alignment horizontal="center" vertical="center"/>
    </xf>
    <xf numFmtId="0" fontId="10" fillId="2" borderId="36" xfId="0" applyFont="1" applyFill="1" applyBorder="1" applyAlignment="1">
      <alignment horizontal="distributed" vertical="center"/>
    </xf>
    <xf numFmtId="0" fontId="10" fillId="2" borderId="33" xfId="0" applyFont="1" applyFill="1" applyBorder="1" applyAlignment="1">
      <alignment horizontal="distributed" vertical="center"/>
    </xf>
    <xf numFmtId="0" fontId="10" fillId="2" borderId="46" xfId="0" applyFont="1" applyFill="1" applyBorder="1" applyAlignment="1">
      <alignment horizontal="distributed" vertical="center"/>
    </xf>
    <xf numFmtId="0" fontId="10" fillId="2" borderId="30" xfId="0" applyFont="1" applyFill="1" applyBorder="1" applyAlignment="1">
      <alignment horizontal="distributed" vertical="center"/>
    </xf>
    <xf numFmtId="0" fontId="10" fillId="2" borderId="2" xfId="0" applyFont="1" applyFill="1" applyBorder="1" applyAlignment="1">
      <alignment horizontal="distributed" vertical="center"/>
    </xf>
    <xf numFmtId="0" fontId="10" fillId="2" borderId="13" xfId="0" applyFont="1" applyFill="1" applyBorder="1" applyAlignment="1">
      <alignment horizontal="distributed" vertical="center"/>
    </xf>
    <xf numFmtId="0" fontId="10" fillId="2" borderId="48" xfId="0" applyFont="1" applyFill="1" applyBorder="1" applyAlignment="1">
      <alignment horizontal="distributed" vertical="center"/>
    </xf>
    <xf numFmtId="0" fontId="10" fillId="2" borderId="15" xfId="0" applyFont="1" applyFill="1" applyBorder="1" applyAlignment="1">
      <alignment horizontal="distributed" vertical="center"/>
    </xf>
    <xf numFmtId="0" fontId="10" fillId="2" borderId="3" xfId="0" applyFont="1" applyFill="1" applyBorder="1" applyAlignment="1">
      <alignment horizontal="distributed" vertical="center"/>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28" xfId="0" applyFont="1" applyFill="1" applyBorder="1" applyAlignment="1">
      <alignment horizontal="right" vertical="top"/>
    </xf>
    <xf numFmtId="0" fontId="9" fillId="2" borderId="36" xfId="0" applyFont="1" applyFill="1" applyBorder="1" applyAlignment="1">
      <alignment horizontal="right" vertical="top"/>
    </xf>
    <xf numFmtId="0" fontId="10" fillId="2" borderId="23"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70" xfId="0" applyFont="1" applyFill="1" applyBorder="1" applyAlignment="1">
      <alignment horizontal="distributed" vertical="distributed" textRotation="255"/>
    </xf>
    <xf numFmtId="0" fontId="10" fillId="2" borderId="4" xfId="0" applyFont="1" applyFill="1" applyBorder="1" applyAlignment="1">
      <alignment horizontal="distributed" vertical="distributed" textRotation="255"/>
    </xf>
    <xf numFmtId="0" fontId="10" fillId="2" borderId="50" xfId="0" applyFont="1" applyFill="1" applyBorder="1" applyAlignment="1">
      <alignment horizontal="distributed" vertical="distributed" textRotation="255"/>
    </xf>
    <xf numFmtId="0" fontId="10" fillId="2" borderId="23" xfId="0" applyFont="1" applyFill="1" applyBorder="1" applyAlignment="1">
      <alignment horizontal="distributed" vertical="distributed" textRotation="255"/>
    </xf>
    <xf numFmtId="0" fontId="10" fillId="2" borderId="0" xfId="0" applyFont="1" applyFill="1" applyBorder="1" applyAlignment="1">
      <alignment horizontal="distributed" vertical="distributed" textRotation="255"/>
    </xf>
    <xf numFmtId="0" fontId="10" fillId="2" borderId="43" xfId="0" applyFont="1" applyFill="1" applyBorder="1" applyAlignment="1">
      <alignment horizontal="distributed" vertical="distributed" textRotation="255"/>
    </xf>
    <xf numFmtId="0" fontId="10" fillId="2" borderId="24" xfId="0" applyFont="1" applyFill="1" applyBorder="1" applyAlignment="1">
      <alignment horizontal="distributed" vertical="distributed" textRotation="255"/>
    </xf>
    <xf numFmtId="0" fontId="10" fillId="2" borderId="25" xfId="0" applyFont="1" applyFill="1" applyBorder="1" applyAlignment="1">
      <alignment horizontal="distributed" vertical="distributed" textRotation="255"/>
    </xf>
    <xf numFmtId="0" fontId="10" fillId="2" borderId="45" xfId="0" applyFont="1" applyFill="1" applyBorder="1" applyAlignment="1">
      <alignment horizontal="distributed" vertical="distributed" textRotation="255"/>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0" xfId="0" applyFont="1" applyFill="1" applyBorder="1" applyAlignment="1">
      <alignment horizontal="center" vertical="center"/>
    </xf>
    <xf numFmtId="0" fontId="10" fillId="2" borderId="52" xfId="0" applyFont="1" applyFill="1" applyBorder="1" applyAlignment="1">
      <alignment horizontal="distributed" vertical="center"/>
    </xf>
    <xf numFmtId="0" fontId="10" fillId="2" borderId="39" xfId="0" applyFont="1" applyFill="1" applyBorder="1" applyAlignment="1">
      <alignment horizontal="distributed" vertical="center"/>
    </xf>
    <xf numFmtId="0" fontId="10" fillId="2" borderId="53" xfId="0" applyFont="1" applyFill="1" applyBorder="1" applyAlignment="1">
      <alignment horizontal="distributed" vertical="center"/>
    </xf>
    <xf numFmtId="0" fontId="10" fillId="2" borderId="31" xfId="0" applyFont="1" applyFill="1" applyBorder="1" applyAlignment="1">
      <alignment horizontal="distributed" vertical="center"/>
    </xf>
    <xf numFmtId="0" fontId="10" fillId="2" borderId="32" xfId="0" applyFont="1" applyFill="1" applyBorder="1" applyAlignment="1">
      <alignment horizontal="distributed" vertical="center"/>
    </xf>
    <xf numFmtId="0" fontId="10" fillId="2" borderId="40" xfId="0" applyFont="1" applyFill="1" applyBorder="1" applyAlignment="1">
      <alignment horizontal="distributed" vertical="center"/>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45" xfId="0" applyFont="1" applyFill="1" applyBorder="1" applyAlignment="1">
      <alignment horizontal="center" vertical="center"/>
    </xf>
    <xf numFmtId="0" fontId="10" fillId="2" borderId="21" xfId="0" applyFont="1" applyFill="1" applyBorder="1" applyAlignment="1">
      <alignment horizontal="distributed" vertical="center"/>
    </xf>
    <xf numFmtId="0" fontId="10" fillId="2" borderId="22" xfId="0" applyFont="1" applyFill="1" applyBorder="1" applyAlignment="1">
      <alignment horizontal="distributed" vertical="center"/>
    </xf>
    <xf numFmtId="0" fontId="10" fillId="2" borderId="42" xfId="0" applyFont="1" applyFill="1" applyBorder="1" applyAlignment="1">
      <alignment horizontal="distributed" vertical="center"/>
    </xf>
    <xf numFmtId="0" fontId="10" fillId="2" borderId="23" xfId="0" applyFont="1" applyFill="1" applyBorder="1" applyAlignment="1">
      <alignment horizontal="distributed" vertical="center"/>
    </xf>
    <xf numFmtId="0" fontId="10" fillId="2" borderId="0" xfId="0" applyFont="1" applyFill="1" applyBorder="1" applyAlignment="1">
      <alignment horizontal="distributed" vertical="center"/>
    </xf>
    <xf numFmtId="0" fontId="10" fillId="2" borderId="43" xfId="0" applyFont="1" applyFill="1" applyBorder="1" applyAlignment="1">
      <alignment horizontal="distributed" vertical="center"/>
    </xf>
    <xf numFmtId="0" fontId="10" fillId="2" borderId="24" xfId="0" applyFont="1" applyFill="1" applyBorder="1" applyAlignment="1">
      <alignment horizontal="distributed" vertical="center"/>
    </xf>
    <xf numFmtId="0" fontId="10" fillId="2" borderId="25" xfId="0" applyFont="1" applyFill="1" applyBorder="1" applyAlignment="1">
      <alignment horizontal="distributed" vertical="center"/>
    </xf>
    <xf numFmtId="0" fontId="10" fillId="2" borderId="45" xfId="0" applyFont="1" applyFill="1" applyBorder="1" applyAlignment="1">
      <alignment horizontal="distributed" vertical="center"/>
    </xf>
    <xf numFmtId="0" fontId="10" fillId="2" borderId="240" xfId="0" applyFont="1" applyFill="1" applyBorder="1" applyAlignment="1">
      <alignment horizontal="center" vertical="center"/>
    </xf>
    <xf numFmtId="0" fontId="10" fillId="2" borderId="241"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235" xfId="0" applyFont="1" applyFill="1" applyBorder="1" applyAlignment="1">
      <alignment horizontal="center" vertical="center"/>
    </xf>
    <xf numFmtId="0" fontId="4" fillId="2" borderId="275" xfId="0" applyFont="1" applyFill="1" applyBorder="1" applyAlignment="1">
      <alignment horizontal="center" vertical="center"/>
    </xf>
    <xf numFmtId="0" fontId="4" fillId="2" borderId="24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58" xfId="0" applyFont="1" applyFill="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2" borderId="3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1" xfId="0" applyFont="1" applyFill="1" applyBorder="1" applyAlignment="1">
      <alignment horizontal="center" vertical="center"/>
    </xf>
    <xf numFmtId="0" fontId="3" fillId="0" borderId="20" xfId="0" applyFont="1" applyBorder="1" applyAlignment="1">
      <alignment horizontal="center" vertical="center"/>
    </xf>
    <xf numFmtId="0" fontId="4" fillId="0" borderId="79" xfId="0" applyFont="1" applyBorder="1" applyAlignment="1">
      <alignment horizontal="center" vertical="center"/>
    </xf>
    <xf numFmtId="0" fontId="4" fillId="0" borderId="58" xfId="0" applyFont="1" applyBorder="1" applyAlignment="1">
      <alignment horizontal="center" vertical="center"/>
    </xf>
    <xf numFmtId="0" fontId="4" fillId="0" borderId="20" xfId="0" applyFont="1" applyBorder="1" applyAlignment="1">
      <alignment horizontal="center" vertical="center"/>
    </xf>
    <xf numFmtId="0" fontId="10" fillId="2" borderId="21"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42"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9" xfId="0" applyFont="1" applyFill="1" applyBorder="1" applyAlignment="1">
      <alignment horizontal="center" vertical="center"/>
    </xf>
    <xf numFmtId="0" fontId="10" fillId="2" borderId="23"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2" fillId="2" borderId="43" xfId="0" applyFont="1" applyFill="1" applyBorder="1" applyAlignment="1">
      <alignment horizontal="center" vertical="center"/>
    </xf>
    <xf numFmtId="0" fontId="10" fillId="2" borderId="51" xfId="0" applyFont="1" applyFill="1" applyBorder="1" applyAlignment="1">
      <alignment horizontal="center" vertical="center"/>
    </xf>
    <xf numFmtId="0" fontId="12" fillId="2" borderId="50" xfId="0" applyFont="1" applyFill="1" applyBorder="1" applyAlignment="1">
      <alignment horizontal="center" vertical="center"/>
    </xf>
    <xf numFmtId="0" fontId="12" fillId="2" borderId="44" xfId="0" applyFont="1" applyFill="1" applyBorder="1" applyAlignment="1">
      <alignment horizontal="center" vertical="center"/>
    </xf>
    <xf numFmtId="0" fontId="10" fillId="2" borderId="240"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0" fontId="9" fillId="2" borderId="240" xfId="0" applyFont="1" applyFill="1" applyBorder="1" applyAlignment="1">
      <alignment horizontal="center" vertical="center"/>
    </xf>
    <xf numFmtId="0" fontId="9" fillId="2" borderId="26" xfId="0" applyFont="1" applyFill="1" applyBorder="1" applyAlignment="1">
      <alignment horizontal="center" vertical="center"/>
    </xf>
    <xf numFmtId="0" fontId="10" fillId="2" borderId="21" xfId="0" applyFont="1" applyFill="1" applyBorder="1" applyAlignment="1">
      <alignment horizontal="center" vertical="center" textRotation="255"/>
    </xf>
    <xf numFmtId="0" fontId="10" fillId="2" borderId="22" xfId="0" applyFont="1" applyFill="1" applyBorder="1" applyAlignment="1">
      <alignment horizontal="center" vertical="center" textRotation="255"/>
    </xf>
    <xf numFmtId="0" fontId="10" fillId="2" borderId="23" xfId="0" applyFont="1" applyFill="1" applyBorder="1" applyAlignment="1">
      <alignment horizontal="center" vertical="center" textRotation="255"/>
    </xf>
    <xf numFmtId="0" fontId="10" fillId="2" borderId="0"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25" xfId="0" applyFont="1" applyFill="1" applyBorder="1" applyAlignment="1">
      <alignment horizontal="center" vertical="center" textRotation="255"/>
    </xf>
    <xf numFmtId="184" fontId="0" fillId="2" borderId="233" xfId="0" applyNumberFormat="1" applyFill="1" applyBorder="1" applyAlignment="1">
      <alignment horizontal="right" vertical="center"/>
    </xf>
    <xf numFmtId="184" fontId="0" fillId="2" borderId="274" xfId="0" applyNumberFormat="1" applyFill="1" applyBorder="1" applyAlignment="1">
      <alignment horizontal="right" vertical="center"/>
    </xf>
    <xf numFmtId="0" fontId="11" fillId="2" borderId="73" xfId="0" applyFont="1" applyFill="1" applyBorder="1" applyAlignment="1">
      <alignment horizontal="center" vertical="center"/>
    </xf>
    <xf numFmtId="0" fontId="11" fillId="2" borderId="532" xfId="0" applyFont="1" applyFill="1" applyBorder="1" applyAlignment="1">
      <alignment horizontal="center" vertical="center"/>
    </xf>
    <xf numFmtId="0" fontId="9" fillId="2" borderId="0" xfId="0" applyFont="1" applyFill="1" applyBorder="1" applyAlignment="1">
      <alignment horizontal="left" vertical="top" wrapText="1"/>
    </xf>
    <xf numFmtId="0" fontId="12" fillId="2" borderId="31" xfId="0" applyFont="1" applyFill="1" applyBorder="1" applyAlignment="1">
      <alignment horizontal="center" vertical="center"/>
    </xf>
    <xf numFmtId="0" fontId="12" fillId="2" borderId="66" xfId="0" applyFont="1" applyFill="1" applyBorder="1" applyAlignment="1">
      <alignment horizontal="center" vertical="center"/>
    </xf>
    <xf numFmtId="0" fontId="10" fillId="2" borderId="7"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9" fillId="2" borderId="22" xfId="0" applyFont="1" applyFill="1" applyBorder="1" applyAlignment="1">
      <alignment vertical="center" wrapText="1"/>
    </xf>
    <xf numFmtId="0" fontId="9" fillId="2" borderId="35" xfId="0" applyFont="1" applyFill="1" applyBorder="1" applyAlignment="1">
      <alignment vertical="center" wrapText="1"/>
    </xf>
    <xf numFmtId="0" fontId="9" fillId="2" borderId="0" xfId="0" applyFont="1" applyFill="1" applyBorder="1" applyAlignment="1">
      <alignment vertical="center" wrapText="1"/>
    </xf>
    <xf numFmtId="0" fontId="9" fillId="2" borderId="7"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10" fillId="2" borderId="256" xfId="0" applyFont="1" applyFill="1" applyBorder="1" applyAlignment="1">
      <alignment horizontal="center" vertical="center"/>
    </xf>
    <xf numFmtId="0" fontId="10" fillId="2" borderId="258" xfId="0" applyFont="1" applyFill="1" applyBorder="1" applyAlignment="1">
      <alignment horizontal="center" vertical="center"/>
    </xf>
    <xf numFmtId="0" fontId="10" fillId="2" borderId="68" xfId="0" applyFont="1" applyFill="1" applyBorder="1" applyAlignment="1">
      <alignment horizontal="center" vertical="center"/>
    </xf>
    <xf numFmtId="0" fontId="10" fillId="2" borderId="7" xfId="0" applyFont="1" applyFill="1" applyBorder="1" applyAlignment="1">
      <alignment horizontal="center" vertical="center"/>
    </xf>
    <xf numFmtId="0" fontId="12" fillId="2" borderId="7"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9" fillId="2" borderId="42" xfId="0" applyFont="1" applyFill="1" applyBorder="1" applyAlignment="1">
      <alignment horizontal="center" vertical="center"/>
    </xf>
    <xf numFmtId="0" fontId="10" fillId="2" borderId="21" xfId="0" applyFont="1" applyFill="1" applyBorder="1" applyAlignment="1">
      <alignment horizontal="center" vertical="center" shrinkToFit="1"/>
    </xf>
    <xf numFmtId="0" fontId="10" fillId="2" borderId="22" xfId="0" applyFont="1" applyFill="1" applyBorder="1" applyAlignment="1">
      <alignment horizontal="center" vertical="center" shrinkToFit="1"/>
    </xf>
    <xf numFmtId="0" fontId="10" fillId="2" borderId="42" xfId="0" applyFont="1" applyFill="1" applyBorder="1" applyAlignment="1">
      <alignment horizontal="center" vertical="center" shrinkToFit="1"/>
    </xf>
    <xf numFmtId="0" fontId="10" fillId="2" borderId="45" xfId="0" applyFont="1" applyFill="1" applyBorder="1" applyAlignment="1">
      <alignment horizontal="center" vertical="center" shrinkToFit="1"/>
    </xf>
    <xf numFmtId="0" fontId="10" fillId="2" borderId="260" xfId="0" applyFont="1" applyFill="1" applyBorder="1" applyAlignment="1">
      <alignment horizontal="center" vertical="center"/>
    </xf>
    <xf numFmtId="0" fontId="10" fillId="2" borderId="261" xfId="0" applyFont="1" applyFill="1" applyBorder="1" applyAlignment="1">
      <alignment horizontal="center" vertical="center"/>
    </xf>
    <xf numFmtId="0" fontId="10" fillId="2" borderId="533"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37"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51" xfId="0" applyFont="1" applyFill="1" applyBorder="1" applyAlignment="1">
      <alignment horizontal="center" vertical="center"/>
    </xf>
    <xf numFmtId="188" fontId="10" fillId="2" borderId="0" xfId="0" applyNumberFormat="1" applyFont="1" applyFill="1" applyBorder="1" applyAlignment="1">
      <alignment horizontal="center" vertical="center" shrinkToFit="1"/>
    </xf>
    <xf numFmtId="188" fontId="10" fillId="2" borderId="7" xfId="0" applyNumberFormat="1" applyFont="1" applyFill="1" applyBorder="1" applyAlignment="1">
      <alignment horizontal="center" vertical="center" shrinkToFit="1"/>
    </xf>
    <xf numFmtId="0" fontId="12" fillId="2" borderId="259" xfId="0" applyFont="1" applyFill="1" applyBorder="1" applyAlignment="1">
      <alignment horizontal="center" vertical="center" shrinkToFit="1"/>
    </xf>
    <xf numFmtId="0" fontId="12" fillId="2" borderId="226"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9" fillId="2" borderId="26"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69" xfId="0" applyFont="1" applyFill="1" applyBorder="1" applyAlignment="1">
      <alignment horizontal="center" vertical="center"/>
    </xf>
    <xf numFmtId="0" fontId="10" fillId="2" borderId="28" xfId="0" applyFont="1" applyFill="1" applyBorder="1" applyAlignment="1">
      <alignment horizontal="center" vertical="center" shrinkToFit="1"/>
    </xf>
    <xf numFmtId="0" fontId="10" fillId="2" borderId="37" xfId="0" applyFont="1" applyFill="1" applyBorder="1" applyAlignment="1">
      <alignment horizontal="distributed" vertical="center"/>
    </xf>
    <xf numFmtId="0" fontId="10" fillId="2" borderId="9" xfId="0" applyFont="1" applyFill="1" applyBorder="1" applyAlignment="1">
      <alignment horizontal="distributed" vertical="center"/>
    </xf>
    <xf numFmtId="0" fontId="10" fillId="2" borderId="51" xfId="0" applyFont="1" applyFill="1" applyBorder="1" applyAlignment="1">
      <alignment horizontal="distributed" vertical="center"/>
    </xf>
    <xf numFmtId="0" fontId="12" fillId="2" borderId="10"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257" xfId="0" applyFont="1" applyFill="1" applyBorder="1" applyAlignment="1">
      <alignment horizontal="center" vertical="center" shrinkToFit="1"/>
    </xf>
    <xf numFmtId="0" fontId="12" fillId="2" borderId="227" xfId="0" applyFont="1" applyFill="1" applyBorder="1" applyAlignment="1">
      <alignment horizontal="center" vertical="center" shrinkToFi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10" fillId="2" borderId="241" xfId="0" applyFont="1" applyFill="1" applyBorder="1" applyAlignment="1">
      <alignment horizontal="center" vertical="center" shrinkToFit="1"/>
    </xf>
    <xf numFmtId="0" fontId="9" fillId="2" borderId="2" xfId="0" applyFont="1" applyFill="1" applyBorder="1" applyAlignment="1">
      <alignment horizontal="distributed" vertical="center"/>
    </xf>
    <xf numFmtId="0" fontId="9" fillId="2" borderId="13" xfId="0" applyFont="1" applyFill="1" applyBorder="1" applyAlignment="1">
      <alignment horizontal="distributed" vertical="center"/>
    </xf>
    <xf numFmtId="0" fontId="12" fillId="2" borderId="56"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30"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12" fillId="2" borderId="48"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58" fontId="12" fillId="2" borderId="36" xfId="0" applyNumberFormat="1"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12" fillId="2" borderId="46" xfId="0" applyFont="1" applyFill="1" applyBorder="1" applyAlignment="1">
      <alignment horizontal="center" vertical="center" shrinkToFit="1"/>
    </xf>
    <xf numFmtId="0" fontId="12" fillId="2" borderId="224" xfId="0" applyFont="1" applyFill="1" applyBorder="1" applyAlignment="1">
      <alignment horizontal="center" vertical="center" shrinkToFit="1"/>
    </xf>
    <xf numFmtId="0" fontId="12" fillId="2" borderId="22" xfId="0" applyFont="1" applyFill="1" applyBorder="1" applyAlignment="1">
      <alignment horizontal="center" vertical="center" shrinkToFit="1"/>
    </xf>
    <xf numFmtId="0" fontId="12" fillId="2" borderId="42" xfId="0" applyFont="1" applyFill="1" applyBorder="1" applyAlignment="1">
      <alignment horizontal="center" vertical="center" shrinkToFit="1"/>
    </xf>
    <xf numFmtId="0" fontId="12" fillId="2" borderId="505" xfId="0" applyFont="1" applyFill="1" applyBorder="1" applyAlignment="1">
      <alignment horizontal="center" vertical="center" shrinkToFit="1"/>
    </xf>
    <xf numFmtId="0" fontId="12" fillId="2" borderId="51" xfId="0" applyFont="1" applyFill="1" applyBorder="1" applyAlignment="1">
      <alignment horizontal="center" vertical="center" shrinkToFit="1"/>
    </xf>
    <xf numFmtId="0" fontId="12" fillId="2" borderId="506" xfId="0" applyFont="1" applyFill="1" applyBorder="1" applyAlignment="1">
      <alignment horizontal="center" vertical="center" shrinkToFit="1"/>
    </xf>
    <xf numFmtId="0" fontId="12" fillId="2" borderId="69"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2" fillId="2" borderId="47" xfId="0" applyFont="1" applyFill="1" applyBorder="1" applyAlignment="1">
      <alignment horizontal="center" vertical="center" shrinkToFit="1"/>
    </xf>
    <xf numFmtId="0" fontId="12" fillId="2" borderId="225" xfId="0" applyFont="1" applyFill="1" applyBorder="1" applyAlignment="1">
      <alignment horizontal="center" vertical="center" shrinkToFit="1"/>
    </xf>
    <xf numFmtId="188" fontId="12" fillId="2" borderId="26" xfId="0" applyNumberFormat="1" applyFont="1" applyFill="1" applyBorder="1" applyAlignment="1">
      <alignment horizontal="center" vertical="center" shrinkToFit="1"/>
    </xf>
    <xf numFmtId="0" fontId="9" fillId="2" borderId="240" xfId="0" applyFont="1" applyFill="1" applyBorder="1" applyAlignment="1">
      <alignment horizontal="center" vertical="center" wrapText="1"/>
    </xf>
    <xf numFmtId="0" fontId="12" fillId="2" borderId="45" xfId="0" applyFont="1" applyFill="1" applyBorder="1" applyAlignment="1">
      <alignment horizontal="center" vertical="center" shrinkToFit="1"/>
    </xf>
    <xf numFmtId="0" fontId="11" fillId="2" borderId="68"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5" xfId="0" applyFont="1" applyFill="1" applyBorder="1" applyAlignment="1">
      <alignment horizontal="center" vertical="center"/>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1" fillId="2" borderId="70"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50" xfId="0" applyFont="1" applyFill="1" applyBorder="1" applyAlignment="1">
      <alignment horizontal="left" vertical="center" shrinkToFit="1"/>
    </xf>
    <xf numFmtId="0" fontId="11" fillId="2" borderId="23"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2" borderId="43" xfId="0" applyFont="1" applyFill="1" applyBorder="1" applyAlignment="1">
      <alignment horizontal="left" vertical="center" shrinkToFit="1"/>
    </xf>
    <xf numFmtId="0" fontId="11" fillId="2" borderId="24" xfId="0" applyFont="1" applyFill="1" applyBorder="1" applyAlignment="1">
      <alignment horizontal="left" vertical="center" shrinkToFit="1"/>
    </xf>
    <xf numFmtId="0" fontId="11" fillId="2" borderId="25" xfId="0" applyFont="1" applyFill="1" applyBorder="1" applyAlignment="1">
      <alignment horizontal="left" vertical="center" shrinkToFit="1"/>
    </xf>
    <xf numFmtId="0" fontId="11" fillId="2" borderId="45" xfId="0" applyFont="1" applyFill="1" applyBorder="1" applyAlignment="1">
      <alignment horizontal="left" vertical="center" shrinkToFit="1"/>
    </xf>
    <xf numFmtId="0" fontId="12" fillId="2" borderId="39" xfId="0" applyFont="1" applyFill="1" applyBorder="1" applyAlignment="1">
      <alignment horizontal="center" vertical="center"/>
    </xf>
    <xf numFmtId="0" fontId="11" fillId="2" borderId="21" xfId="0" applyFont="1" applyFill="1" applyBorder="1" applyAlignment="1">
      <alignment horizontal="left" vertical="center" indent="1" shrinkToFit="1"/>
    </xf>
    <xf numFmtId="0" fontId="11" fillId="2" borderId="22" xfId="0" applyFont="1" applyFill="1" applyBorder="1" applyAlignment="1">
      <alignment horizontal="left" vertical="center" indent="1" shrinkToFit="1"/>
    </xf>
    <xf numFmtId="0" fontId="11" fillId="2" borderId="42" xfId="0" applyFont="1" applyFill="1" applyBorder="1" applyAlignment="1">
      <alignment horizontal="left" vertical="center" indent="1" shrinkToFit="1"/>
    </xf>
    <xf numFmtId="0" fontId="11" fillId="2" borderId="24" xfId="0" applyFont="1" applyFill="1" applyBorder="1" applyAlignment="1">
      <alignment horizontal="left" vertical="center" indent="1" shrinkToFit="1"/>
    </xf>
    <xf numFmtId="0" fontId="11" fillId="2" borderId="25" xfId="0" applyFont="1" applyFill="1" applyBorder="1" applyAlignment="1">
      <alignment horizontal="left" vertical="center" indent="1" shrinkToFit="1"/>
    </xf>
    <xf numFmtId="0" fontId="11" fillId="2" borderId="45" xfId="0" applyFont="1" applyFill="1" applyBorder="1" applyAlignment="1">
      <alignment horizontal="left" vertical="center" indent="1" shrinkToFit="1"/>
    </xf>
    <xf numFmtId="0" fontId="11" fillId="2" borderId="63" xfId="0" applyFont="1" applyFill="1" applyBorder="1" applyAlignment="1">
      <alignment horizontal="center" vertical="center"/>
    </xf>
    <xf numFmtId="0" fontId="20" fillId="2" borderId="0" xfId="0" applyFont="1" applyFill="1" applyBorder="1" applyAlignment="1">
      <alignment horizontal="left" vertical="center"/>
    </xf>
    <xf numFmtId="184" fontId="0" fillId="2" borderId="235" xfId="0" applyNumberFormat="1" applyFill="1" applyBorder="1" applyAlignment="1">
      <alignment horizontal="right" vertical="center"/>
    </xf>
    <xf numFmtId="184" fontId="0" fillId="2" borderId="275" xfId="0" applyNumberFormat="1" applyFill="1" applyBorder="1" applyAlignment="1">
      <alignment horizontal="right" vertical="center"/>
    </xf>
    <xf numFmtId="0" fontId="10" fillId="2" borderId="35" xfId="0" applyFont="1" applyFill="1" applyBorder="1" applyAlignment="1">
      <alignment horizontal="center" vertical="center" shrinkToFit="1"/>
    </xf>
    <xf numFmtId="0" fontId="10" fillId="2" borderId="70" xfId="0" applyFont="1" applyFill="1" applyBorder="1" applyAlignment="1">
      <alignment horizontal="distributed" vertical="center"/>
    </xf>
    <xf numFmtId="0" fontId="10" fillId="2" borderId="4" xfId="0" applyFont="1" applyFill="1" applyBorder="1" applyAlignment="1">
      <alignment horizontal="distributed" vertical="center"/>
    </xf>
    <xf numFmtId="0" fontId="10" fillId="2" borderId="50" xfId="0" applyFont="1" applyFill="1" applyBorder="1" applyAlignment="1">
      <alignment horizontal="distributed" vertical="center"/>
    </xf>
    <xf numFmtId="0" fontId="3"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5" xfId="0" applyFont="1" applyBorder="1" applyAlignment="1">
      <alignment horizontal="center" vertical="center"/>
    </xf>
    <xf numFmtId="0" fontId="10" fillId="2" borderId="70" xfId="0" applyFont="1" applyFill="1" applyBorder="1" applyAlignment="1">
      <alignment horizontal="distributed" vertical="center" textRotation="255"/>
    </xf>
    <xf numFmtId="0" fontId="10" fillId="2" borderId="4" xfId="0" applyFont="1" applyFill="1" applyBorder="1" applyAlignment="1">
      <alignment horizontal="distributed" vertical="center" textRotation="255"/>
    </xf>
    <xf numFmtId="0" fontId="10" fillId="2" borderId="50" xfId="0" applyFont="1" applyFill="1" applyBorder="1" applyAlignment="1">
      <alignment horizontal="distributed" vertical="center" textRotation="255"/>
    </xf>
    <xf numFmtId="0" fontId="10" fillId="2" borderId="23" xfId="0" applyFont="1" applyFill="1" applyBorder="1" applyAlignment="1">
      <alignment horizontal="distributed" vertical="center" textRotation="255"/>
    </xf>
    <xf numFmtId="0" fontId="10" fillId="2" borderId="0" xfId="0" applyFont="1" applyFill="1" applyBorder="1" applyAlignment="1">
      <alignment horizontal="distributed" vertical="center" textRotation="255"/>
    </xf>
    <xf numFmtId="0" fontId="10" fillId="2" borderId="43" xfId="0" applyFont="1" applyFill="1" applyBorder="1" applyAlignment="1">
      <alignment horizontal="distributed" vertical="center" textRotation="255"/>
    </xf>
    <xf numFmtId="0" fontId="10" fillId="2" borderId="24" xfId="0" applyFont="1" applyFill="1" applyBorder="1" applyAlignment="1">
      <alignment horizontal="distributed" vertical="center" textRotation="255"/>
    </xf>
    <xf numFmtId="0" fontId="10" fillId="2" borderId="25" xfId="0" applyFont="1" applyFill="1" applyBorder="1" applyAlignment="1">
      <alignment horizontal="distributed" vertical="center" textRotation="255"/>
    </xf>
    <xf numFmtId="0" fontId="10" fillId="2" borderId="45" xfId="0" applyFont="1" applyFill="1" applyBorder="1" applyAlignment="1">
      <alignment horizontal="distributed" vertical="center" textRotation="255"/>
    </xf>
    <xf numFmtId="0" fontId="9" fillId="2" borderId="21" xfId="0" applyFont="1" applyFill="1" applyBorder="1" applyAlignment="1">
      <alignment horizontal="center" vertical="center" textRotation="255" wrapText="1"/>
    </xf>
    <xf numFmtId="0" fontId="9" fillId="2" borderId="22"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wrapText="1"/>
    </xf>
    <xf numFmtId="0" fontId="9" fillId="2" borderId="23"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2" borderId="43" xfId="0" applyFont="1" applyFill="1" applyBorder="1" applyAlignment="1">
      <alignment horizontal="center" vertical="center" textRotation="255" wrapText="1"/>
    </xf>
    <xf numFmtId="0" fontId="9" fillId="2" borderId="24" xfId="0" applyFont="1" applyFill="1" applyBorder="1" applyAlignment="1">
      <alignment horizontal="center" vertical="center" textRotation="255" wrapText="1"/>
    </xf>
    <xf numFmtId="0" fontId="9" fillId="2" borderId="25" xfId="0" applyFont="1" applyFill="1" applyBorder="1" applyAlignment="1">
      <alignment horizontal="center" vertical="center" textRotation="255" wrapText="1"/>
    </xf>
    <xf numFmtId="0" fontId="9" fillId="2" borderId="45" xfId="0" applyFont="1" applyFill="1" applyBorder="1" applyAlignment="1">
      <alignment horizontal="center" vertical="center" textRotation="255" wrapText="1"/>
    </xf>
    <xf numFmtId="0" fontId="10" fillId="2" borderId="224" xfId="0" applyFont="1" applyFill="1" applyBorder="1" applyAlignment="1">
      <alignment horizontal="center" vertical="center"/>
    </xf>
    <xf numFmtId="0" fontId="10" fillId="2" borderId="259" xfId="0" applyFont="1" applyFill="1" applyBorder="1" applyAlignment="1">
      <alignment horizontal="center" vertical="center"/>
    </xf>
    <xf numFmtId="0" fontId="10" fillId="2" borderId="505" xfId="0" applyFont="1" applyFill="1" applyBorder="1" applyAlignment="1">
      <alignment horizontal="center" vertical="center"/>
    </xf>
    <xf numFmtId="184" fontId="0" fillId="2" borderId="24" xfId="0" applyNumberFormat="1" applyFill="1" applyBorder="1" applyAlignment="1">
      <alignment horizontal="right" vertical="center"/>
    </xf>
    <xf numFmtId="184" fontId="0" fillId="2" borderId="25" xfId="0" applyNumberFormat="1" applyFill="1" applyBorder="1" applyAlignment="1">
      <alignment horizontal="right" vertical="center"/>
    </xf>
    <xf numFmtId="0" fontId="4" fillId="2" borderId="7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0" xfId="0" applyFont="1" applyFill="1" applyBorder="1" applyAlignment="1">
      <alignment horizontal="center" vertical="center"/>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10" xfId="0" applyFont="1" applyFill="1" applyBorder="1" applyAlignment="1">
      <alignment horizontal="center" vertical="center" wrapText="1"/>
    </xf>
    <xf numFmtId="0" fontId="15" fillId="2" borderId="1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3" xfId="0" applyFont="1" applyFill="1" applyBorder="1" applyAlignment="1">
      <alignment horizontal="center" vertical="center"/>
    </xf>
    <xf numFmtId="0" fontId="14" fillId="2" borderId="36" xfId="0" applyFont="1" applyFill="1" applyBorder="1" applyAlignment="1">
      <alignment horizontal="center" vertical="center" shrinkToFit="1"/>
    </xf>
    <xf numFmtId="0" fontId="14" fillId="2" borderId="33"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30"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5" fillId="2" borderId="56"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9" xfId="0" applyFont="1" applyFill="1" applyBorder="1" applyAlignment="1">
      <alignment horizontal="center" vertical="center"/>
    </xf>
    <xf numFmtId="0" fontId="11" fillId="2" borderId="21" xfId="0" applyFont="1" applyFill="1" applyBorder="1" applyAlignment="1">
      <alignment horizontal="left" vertical="center" shrinkToFit="1"/>
    </xf>
    <xf numFmtId="0" fontId="11" fillId="2" borderId="22" xfId="0" applyFont="1" applyFill="1" applyBorder="1" applyAlignment="1">
      <alignment horizontal="left" vertical="center" shrinkToFit="1"/>
    </xf>
    <xf numFmtId="0" fontId="11" fillId="2" borderId="42" xfId="0" applyFont="1" applyFill="1" applyBorder="1" applyAlignment="1">
      <alignment horizontal="left" vertical="center" shrinkToFit="1"/>
    </xf>
    <xf numFmtId="0" fontId="11" fillId="2" borderId="23" xfId="0" applyFont="1" applyFill="1" applyBorder="1" applyAlignment="1">
      <alignment horizontal="left" vertical="center" indent="1" shrinkToFit="1"/>
    </xf>
    <xf numFmtId="0" fontId="11" fillId="2" borderId="0" xfId="0" applyFont="1" applyFill="1" applyBorder="1" applyAlignment="1">
      <alignment horizontal="left" vertical="center" indent="1" shrinkToFi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right" vertical="center"/>
    </xf>
    <xf numFmtId="0" fontId="10" fillId="2" borderId="6" xfId="0" applyFont="1" applyFill="1" applyBorder="1" applyAlignment="1">
      <alignment horizontal="left"/>
    </xf>
    <xf numFmtId="0" fontId="10" fillId="2" borderId="0" xfId="0" applyFont="1" applyFill="1" applyBorder="1" applyAlignment="1">
      <alignment horizontal="left"/>
    </xf>
    <xf numFmtId="0" fontId="10" fillId="2" borderId="44" xfId="0" applyFont="1" applyFill="1" applyBorder="1" applyAlignment="1">
      <alignment horizontal="left"/>
    </xf>
    <xf numFmtId="0" fontId="10" fillId="2" borderId="25" xfId="0" applyFont="1" applyFill="1" applyBorder="1" applyAlignment="1">
      <alignment horizontal="left"/>
    </xf>
    <xf numFmtId="0" fontId="3" fillId="2" borderId="3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47" xfId="0" applyFont="1" applyFill="1" applyBorder="1" applyAlignment="1">
      <alignment horizontal="center" vertical="center"/>
    </xf>
    <xf numFmtId="0" fontId="10" fillId="2" borderId="53" xfId="0" applyFont="1" applyFill="1" applyBorder="1" applyAlignment="1">
      <alignment horizontal="center" vertical="center"/>
    </xf>
    <xf numFmtId="187" fontId="14" fillId="2" borderId="36" xfId="0" applyNumberFormat="1" applyFont="1" applyFill="1" applyBorder="1" applyAlignment="1">
      <alignment horizontal="center" vertical="center"/>
    </xf>
    <xf numFmtId="187" fontId="14" fillId="2" borderId="33" xfId="0" applyNumberFormat="1" applyFont="1" applyFill="1" applyBorder="1" applyAlignment="1">
      <alignment horizontal="center" vertical="center"/>
    </xf>
    <xf numFmtId="187" fontId="14" fillId="2" borderId="46" xfId="0" applyNumberFormat="1" applyFont="1" applyFill="1" applyBorder="1" applyAlignment="1">
      <alignment horizontal="center" vertical="center"/>
    </xf>
    <xf numFmtId="187" fontId="14" fillId="2" borderId="30" xfId="0" applyNumberFormat="1" applyFont="1" applyFill="1" applyBorder="1" applyAlignment="1">
      <alignment horizontal="center" vertical="center"/>
    </xf>
    <xf numFmtId="187" fontId="14" fillId="2" borderId="2" xfId="0" applyNumberFormat="1" applyFont="1" applyFill="1" applyBorder="1" applyAlignment="1">
      <alignment horizontal="center" vertical="center"/>
    </xf>
    <xf numFmtId="187" fontId="14" fillId="2" borderId="13" xfId="0" applyNumberFormat="1" applyFont="1" applyFill="1" applyBorder="1" applyAlignment="1">
      <alignment horizontal="center" vertical="center"/>
    </xf>
    <xf numFmtId="0" fontId="14" fillId="2" borderId="33" xfId="0" applyNumberFormat="1" applyFont="1" applyFill="1" applyBorder="1" applyAlignment="1">
      <alignment horizontal="center" vertical="center"/>
    </xf>
    <xf numFmtId="0" fontId="14" fillId="2" borderId="52" xfId="0" applyNumberFormat="1" applyFont="1" applyFill="1" applyBorder="1" applyAlignment="1">
      <alignment horizontal="center" vertical="center"/>
    </xf>
    <xf numFmtId="0" fontId="14" fillId="2" borderId="2" xfId="0" applyNumberFormat="1" applyFont="1" applyFill="1" applyBorder="1" applyAlignment="1">
      <alignment horizontal="center" vertical="center"/>
    </xf>
    <xf numFmtId="0" fontId="14" fillId="2" borderId="39" xfId="0" applyNumberFormat="1" applyFont="1" applyFill="1" applyBorder="1" applyAlignment="1">
      <alignment horizontal="center" vertical="center"/>
    </xf>
    <xf numFmtId="186" fontId="14" fillId="2" borderId="56" xfId="0" applyNumberFormat="1" applyFont="1" applyFill="1" applyBorder="1" applyAlignment="1">
      <alignment horizontal="center" vertical="center"/>
    </xf>
    <xf numFmtId="186" fontId="14" fillId="2" borderId="17" xfId="0" applyNumberFormat="1" applyFont="1" applyFill="1" applyBorder="1" applyAlignment="1">
      <alignment horizontal="center" vertical="center"/>
    </xf>
    <xf numFmtId="186" fontId="14" fillId="2" borderId="8" xfId="0" applyNumberFormat="1" applyFont="1" applyFill="1" applyBorder="1" applyAlignment="1">
      <alignment horizontal="center" vertical="center"/>
    </xf>
    <xf numFmtId="186" fontId="14" fillId="2" borderId="30" xfId="0" applyNumberFormat="1" applyFont="1" applyFill="1" applyBorder="1" applyAlignment="1">
      <alignment horizontal="center" vertical="center"/>
    </xf>
    <xf numFmtId="186" fontId="14" fillId="2" borderId="2" xfId="0" applyNumberFormat="1" applyFont="1" applyFill="1" applyBorder="1" applyAlignment="1">
      <alignment horizontal="center" vertical="center"/>
    </xf>
    <xf numFmtId="186" fontId="14" fillId="2" borderId="13" xfId="0" applyNumberFormat="1" applyFont="1" applyFill="1" applyBorder="1" applyAlignment="1">
      <alignment horizontal="center" vertical="center"/>
    </xf>
    <xf numFmtId="0" fontId="14" fillId="2" borderId="10"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1" fillId="2" borderId="67"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66"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54" xfId="0" applyFont="1" applyFill="1" applyBorder="1" applyAlignment="1">
      <alignment horizontal="center" vertical="center"/>
    </xf>
    <xf numFmtId="0" fontId="0" fillId="2" borderId="3" xfId="0" applyFill="1" applyBorder="1" applyAlignment="1">
      <alignment horizontal="center" vertical="center" textRotation="255"/>
    </xf>
    <xf numFmtId="0" fontId="0" fillId="2" borderId="4" xfId="0" applyFill="1" applyBorder="1" applyAlignment="1">
      <alignment horizontal="center" vertical="center" textRotation="255"/>
    </xf>
    <xf numFmtId="0" fontId="0" fillId="2" borderId="6" xfId="0" applyFill="1" applyBorder="1" applyAlignment="1">
      <alignment horizontal="center" vertical="center" textRotation="255"/>
    </xf>
    <xf numFmtId="0" fontId="0" fillId="2" borderId="0" xfId="0" applyFill="1" applyBorder="1" applyAlignment="1">
      <alignment horizontal="center" vertical="center" textRotation="255"/>
    </xf>
    <xf numFmtId="0" fontId="12" fillId="2" borderId="30" xfId="0" applyFont="1" applyFill="1" applyBorder="1" applyAlignment="1">
      <alignment horizontal="distributed" vertical="center"/>
    </xf>
    <xf numFmtId="0" fontId="12" fillId="2" borderId="2" xfId="0" applyFont="1" applyFill="1" applyBorder="1" applyAlignment="1">
      <alignment horizontal="distributed" vertical="center"/>
    </xf>
    <xf numFmtId="0" fontId="12" fillId="2" borderId="39" xfId="0" applyFont="1" applyFill="1" applyBorder="1" applyAlignment="1">
      <alignment horizontal="distributed" vertical="center"/>
    </xf>
    <xf numFmtId="0" fontId="12" fillId="2" borderId="31" xfId="0" applyFont="1" applyFill="1" applyBorder="1" applyAlignment="1">
      <alignment horizontal="distributed" vertical="center"/>
    </xf>
    <xf numFmtId="0" fontId="12" fillId="2" borderId="32" xfId="0" applyFont="1" applyFill="1" applyBorder="1" applyAlignment="1">
      <alignment horizontal="distributed" vertical="center"/>
    </xf>
    <xf numFmtId="0" fontId="12" fillId="2" borderId="40" xfId="0" applyFont="1" applyFill="1" applyBorder="1" applyAlignment="1">
      <alignment horizontal="distributed" vertical="center"/>
    </xf>
    <xf numFmtId="0" fontId="10" fillId="2" borderId="21" xfId="0" applyFont="1" applyFill="1" applyBorder="1" applyAlignment="1">
      <alignment horizontal="distributed" vertical="center" wrapText="1"/>
    </xf>
    <xf numFmtId="0" fontId="12" fillId="2" borderId="36" xfId="0" applyFont="1" applyFill="1" applyBorder="1" applyAlignment="1">
      <alignment horizontal="distributed" vertical="center"/>
    </xf>
    <xf numFmtId="0" fontId="12" fillId="2" borderId="33" xfId="0" applyFont="1" applyFill="1" applyBorder="1" applyAlignment="1">
      <alignment horizontal="distributed" vertical="center"/>
    </xf>
    <xf numFmtId="0" fontId="12" fillId="2" borderId="52" xfId="0" applyFont="1" applyFill="1" applyBorder="1" applyAlignment="1">
      <alignment horizontal="distributed" vertical="center"/>
    </xf>
    <xf numFmtId="0" fontId="4" fillId="2" borderId="233" xfId="0" applyFont="1" applyFill="1" applyBorder="1" applyAlignment="1">
      <alignment horizontal="center" vertical="center"/>
    </xf>
    <xf numFmtId="0" fontId="4" fillId="2" borderId="274" xfId="0" applyFont="1" applyFill="1" applyBorder="1" applyAlignment="1">
      <alignment horizontal="center" vertical="center"/>
    </xf>
    <xf numFmtId="0" fontId="4" fillId="2" borderId="243" xfId="0" applyFont="1" applyFill="1" applyBorder="1" applyAlignment="1">
      <alignment horizontal="center" vertical="center"/>
    </xf>
    <xf numFmtId="0" fontId="5"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0" xfId="0" applyFont="1" applyFill="1" applyBorder="1" applyAlignment="1">
      <alignment vertical="center" wrapText="1"/>
    </xf>
    <xf numFmtId="184" fontId="12" fillId="2" borderId="37" xfId="0" applyNumberFormat="1" applyFont="1" applyFill="1" applyBorder="1" applyAlignment="1">
      <alignment horizontal="right" vertical="center"/>
    </xf>
    <xf numFmtId="184" fontId="12" fillId="2" borderId="9" xfId="0" applyNumberFormat="1" applyFont="1" applyFill="1" applyBorder="1" applyAlignment="1">
      <alignment horizontal="right" vertical="center"/>
    </xf>
    <xf numFmtId="0" fontId="7" fillId="2" borderId="0" xfId="0" applyFont="1" applyFill="1" applyBorder="1" applyAlignment="1">
      <alignment vertical="center" wrapText="1"/>
    </xf>
    <xf numFmtId="184" fontId="0" fillId="2" borderId="21" xfId="0" applyNumberFormat="1" applyFill="1" applyBorder="1" applyAlignment="1">
      <alignment horizontal="right" vertical="center"/>
    </xf>
    <xf numFmtId="184" fontId="0" fillId="2" borderId="22" xfId="0" applyNumberFormat="1" applyFill="1" applyBorder="1" applyAlignment="1">
      <alignment horizontal="right" vertical="center"/>
    </xf>
    <xf numFmtId="0" fontId="10" fillId="2" borderId="20" xfId="0" applyFont="1" applyFill="1" applyBorder="1" applyAlignment="1">
      <alignment horizontal="distributed" vertical="center"/>
    </xf>
    <xf numFmtId="0" fontId="10" fillId="2" borderId="79" xfId="0" applyFont="1" applyFill="1" applyBorder="1" applyAlignment="1">
      <alignment horizontal="distributed" vertical="center"/>
    </xf>
    <xf numFmtId="0" fontId="10" fillId="2" borderId="58" xfId="0" applyFont="1" applyFill="1" applyBorder="1" applyAlignment="1">
      <alignment horizontal="distributed" vertical="center"/>
    </xf>
    <xf numFmtId="0" fontId="9" fillId="2" borderId="17" xfId="0" applyFont="1" applyFill="1" applyBorder="1" applyAlignment="1">
      <alignment horizontal="distributed" vertical="center"/>
    </xf>
    <xf numFmtId="0" fontId="9" fillId="2" borderId="54" xfId="0" applyFont="1" applyFill="1" applyBorder="1" applyAlignment="1">
      <alignment horizontal="distributed" vertical="center"/>
    </xf>
    <xf numFmtId="0" fontId="9" fillId="2" borderId="39" xfId="0" applyFont="1" applyFill="1" applyBorder="1" applyAlignment="1">
      <alignment horizontal="distributed" vertical="center"/>
    </xf>
    <xf numFmtId="0" fontId="9" fillId="2" borderId="47" xfId="0" applyFont="1" applyFill="1" applyBorder="1" applyAlignment="1">
      <alignment horizontal="distributed" vertical="center"/>
    </xf>
    <xf numFmtId="0" fontId="9" fillId="2" borderId="275" xfId="0" applyFont="1" applyFill="1" applyBorder="1" applyAlignment="1">
      <alignment horizontal="distributed" vertical="center"/>
    </xf>
    <xf numFmtId="0" fontId="9" fillId="2" borderId="242" xfId="0" applyFont="1" applyFill="1" applyBorder="1" applyAlignment="1">
      <alignment horizontal="distributed" vertical="center"/>
    </xf>
    <xf numFmtId="0" fontId="9" fillId="2" borderId="276" xfId="0" applyFont="1" applyFill="1" applyBorder="1" applyAlignment="1">
      <alignment horizontal="distributed" vertical="center"/>
    </xf>
    <xf numFmtId="0" fontId="9" fillId="2" borderId="79" xfId="0" applyFont="1" applyFill="1" applyBorder="1" applyAlignment="1">
      <alignment horizontal="distributed" vertical="center"/>
    </xf>
    <xf numFmtId="0" fontId="9" fillId="2" borderId="58" xfId="0" applyFont="1" applyFill="1" applyBorder="1" applyAlignment="1">
      <alignment horizontal="distributed" vertical="center"/>
    </xf>
    <xf numFmtId="0" fontId="9" fillId="2" borderId="46" xfId="0" applyFont="1" applyFill="1" applyBorder="1" applyAlignment="1">
      <alignment horizontal="distributed" vertical="center"/>
    </xf>
    <xf numFmtId="0" fontId="9" fillId="2" borderId="274" xfId="0" applyFont="1" applyFill="1" applyBorder="1" applyAlignment="1">
      <alignment horizontal="distributed" vertical="center"/>
    </xf>
    <xf numFmtId="0" fontId="9" fillId="2" borderId="243" xfId="0" applyFont="1" applyFill="1" applyBorder="1" applyAlignment="1">
      <alignment horizontal="distributed" vertical="center"/>
    </xf>
    <xf numFmtId="0" fontId="9" fillId="2" borderId="21" xfId="0" applyFont="1" applyFill="1" applyBorder="1" applyAlignment="1">
      <alignment horizontal="distributed" vertical="center" textRotation="255"/>
    </xf>
    <xf numFmtId="0" fontId="9" fillId="2" borderId="22" xfId="0" applyFont="1" applyFill="1" applyBorder="1" applyAlignment="1">
      <alignment horizontal="distributed" vertical="center" textRotation="255"/>
    </xf>
    <xf numFmtId="0" fontId="9" fillId="2" borderId="42" xfId="0" applyFont="1" applyFill="1" applyBorder="1" applyAlignment="1">
      <alignment horizontal="distributed" vertical="center" textRotation="255"/>
    </xf>
    <xf numFmtId="0" fontId="9" fillId="2" borderId="23" xfId="0" applyFont="1" applyFill="1" applyBorder="1" applyAlignment="1">
      <alignment horizontal="distributed" vertical="center" textRotation="255"/>
    </xf>
    <xf numFmtId="0" fontId="9" fillId="2" borderId="0" xfId="0" applyFont="1" applyFill="1" applyBorder="1" applyAlignment="1">
      <alignment horizontal="distributed" vertical="center" textRotation="255"/>
    </xf>
    <xf numFmtId="0" fontId="9" fillId="2" borderId="43" xfId="0" applyFont="1" applyFill="1" applyBorder="1" applyAlignment="1">
      <alignment horizontal="distributed" vertical="center" textRotation="255"/>
    </xf>
    <xf numFmtId="0" fontId="9" fillId="2" borderId="24" xfId="0" applyFont="1" applyFill="1" applyBorder="1" applyAlignment="1">
      <alignment horizontal="distributed" vertical="center" textRotation="255"/>
    </xf>
    <xf numFmtId="0" fontId="9" fillId="2" borderId="25" xfId="0" applyFont="1" applyFill="1" applyBorder="1" applyAlignment="1">
      <alignment horizontal="distributed" vertical="center" textRotation="255"/>
    </xf>
    <xf numFmtId="0" fontId="9" fillId="2" borderId="45" xfId="0" applyFont="1" applyFill="1" applyBorder="1" applyAlignment="1">
      <alignment horizontal="distributed" vertical="center" textRotation="255"/>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35"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244" xfId="0" applyFont="1" applyFill="1" applyBorder="1" applyAlignment="1">
      <alignment horizontal="center" vertical="center" wrapText="1"/>
    </xf>
    <xf numFmtId="0" fontId="9" fillId="2" borderId="270" xfId="0" applyFont="1" applyFill="1" applyBorder="1" applyAlignment="1">
      <alignment horizontal="center" vertical="center" wrapText="1"/>
    </xf>
    <xf numFmtId="0" fontId="11" fillId="2" borderId="260" xfId="0" applyFont="1" applyFill="1" applyBorder="1" applyAlignment="1">
      <alignment horizontal="center" vertical="center"/>
    </xf>
    <xf numFmtId="0" fontId="11" fillId="2" borderId="261" xfId="0" applyFont="1" applyFill="1" applyBorder="1" applyAlignment="1">
      <alignment horizontal="center" vertical="center"/>
    </xf>
    <xf numFmtId="0" fontId="11" fillId="2" borderId="262" xfId="0" applyFont="1" applyFill="1" applyBorder="1" applyAlignment="1">
      <alignment horizontal="center" vertical="center"/>
    </xf>
    <xf numFmtId="184" fontId="10" fillId="2" borderId="20" xfId="0" applyNumberFormat="1" applyFont="1" applyFill="1" applyBorder="1" applyAlignment="1">
      <alignment horizontal="center" vertical="center"/>
    </xf>
    <xf numFmtId="184" fontId="10" fillId="2" borderId="79" xfId="0" applyNumberFormat="1" applyFont="1" applyFill="1" applyBorder="1" applyAlignment="1">
      <alignment horizontal="center" vertical="center"/>
    </xf>
    <xf numFmtId="0" fontId="15" fillId="2" borderId="34" xfId="0" applyFont="1" applyFill="1" applyBorder="1" applyAlignment="1">
      <alignment horizontal="center" vertical="center"/>
    </xf>
    <xf numFmtId="0" fontId="15" fillId="2" borderId="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5"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2" xfId="0" applyFont="1" applyFill="1" applyBorder="1" applyAlignment="1">
      <alignment horizontal="center" vertical="top"/>
    </xf>
    <xf numFmtId="0" fontId="9" fillId="2" borderId="35" xfId="0" applyFont="1" applyFill="1" applyBorder="1" applyAlignment="1">
      <alignment horizontal="center" vertical="top"/>
    </xf>
    <xf numFmtId="0" fontId="9" fillId="2" borderId="0" xfId="0" applyFont="1" applyFill="1" applyBorder="1" applyAlignment="1">
      <alignment horizontal="center" vertical="top"/>
    </xf>
    <xf numFmtId="0" fontId="9" fillId="2" borderId="7" xfId="0" applyFont="1" applyFill="1" applyBorder="1" applyAlignment="1">
      <alignment horizontal="center" vertical="top"/>
    </xf>
    <xf numFmtId="0" fontId="9" fillId="2" borderId="25" xfId="0" applyFont="1" applyFill="1" applyBorder="1" applyAlignment="1">
      <alignment horizontal="center" vertical="top"/>
    </xf>
    <xf numFmtId="0" fontId="9" fillId="2" borderId="55" xfId="0" applyFont="1" applyFill="1" applyBorder="1" applyAlignment="1">
      <alignment horizontal="center" vertical="top"/>
    </xf>
    <xf numFmtId="0" fontId="10" fillId="2" borderId="20" xfId="0" applyFont="1" applyFill="1" applyBorder="1" applyAlignment="1">
      <alignment horizontal="center" vertical="center"/>
    </xf>
    <xf numFmtId="0" fontId="10" fillId="2" borderId="79" xfId="0" applyFont="1" applyFill="1" applyBorder="1" applyAlignment="1">
      <alignment horizontal="center" vertical="center"/>
    </xf>
    <xf numFmtId="0" fontId="10" fillId="2" borderId="44" xfId="0" applyFont="1" applyFill="1" applyBorder="1" applyAlignment="1">
      <alignment horizontal="center" vertical="center"/>
    </xf>
    <xf numFmtId="0" fontId="12" fillId="2" borderId="52" xfId="0" applyFont="1" applyFill="1" applyBorder="1" applyAlignment="1">
      <alignment horizontal="center" vertical="center" shrinkToFit="1"/>
    </xf>
    <xf numFmtId="0" fontId="12" fillId="2" borderId="39" xfId="0" applyFont="1" applyFill="1" applyBorder="1" applyAlignment="1">
      <alignment horizontal="center" vertical="center" shrinkToFit="1"/>
    </xf>
    <xf numFmtId="0" fontId="12" fillId="2" borderId="53" xfId="0" applyFont="1" applyFill="1" applyBorder="1" applyAlignment="1">
      <alignment horizontal="center" vertical="center" shrinkToFit="1"/>
    </xf>
    <xf numFmtId="0" fontId="10" fillId="2" borderId="35" xfId="0" applyFont="1" applyFill="1" applyBorder="1" applyAlignment="1">
      <alignment horizontal="center" vertical="center"/>
    </xf>
    <xf numFmtId="0" fontId="10" fillId="2" borderId="69" xfId="0" applyFont="1" applyFill="1" applyBorder="1" applyAlignment="1">
      <alignment horizontal="center" vertical="center"/>
    </xf>
    <xf numFmtId="0" fontId="10" fillId="2" borderId="21" xfId="0" applyFont="1" applyFill="1" applyBorder="1" applyAlignment="1">
      <alignment horizontal="right" vertical="center"/>
    </xf>
    <xf numFmtId="0" fontId="10" fillId="2" borderId="22" xfId="0" applyFont="1" applyFill="1" applyBorder="1" applyAlignment="1">
      <alignment horizontal="right" vertical="center"/>
    </xf>
    <xf numFmtId="0" fontId="10" fillId="2" borderId="23" xfId="0" applyFont="1" applyFill="1" applyBorder="1" applyAlignment="1">
      <alignment horizontal="right" vertical="center"/>
    </xf>
    <xf numFmtId="0" fontId="10" fillId="2" borderId="0" xfId="0" applyFont="1" applyFill="1" applyBorder="1" applyAlignment="1">
      <alignment horizontal="right" vertical="center"/>
    </xf>
    <xf numFmtId="0" fontId="9" fillId="2" borderId="34"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11" fillId="2" borderId="520" xfId="0" applyFont="1" applyFill="1" applyBorder="1" applyAlignment="1">
      <alignment horizontal="center" vertical="center"/>
    </xf>
    <xf numFmtId="0" fontId="11" fillId="2" borderId="521" xfId="0" applyFont="1" applyFill="1" applyBorder="1" applyAlignment="1">
      <alignment horizontal="center" vertical="center"/>
    </xf>
    <xf numFmtId="0" fontId="11" fillId="2" borderId="522" xfId="0" applyFont="1" applyFill="1" applyBorder="1" applyAlignment="1">
      <alignment horizontal="center" vertical="center"/>
    </xf>
    <xf numFmtId="0" fontId="11" fillId="2" borderId="523" xfId="0" applyFont="1" applyFill="1" applyBorder="1" applyAlignment="1">
      <alignment horizontal="center" vertical="center"/>
    </xf>
    <xf numFmtId="0" fontId="11" fillId="2" borderId="524" xfId="0" applyFont="1" applyFill="1" applyBorder="1" applyAlignment="1">
      <alignment horizontal="center" vertical="center"/>
    </xf>
    <xf numFmtId="0" fontId="11" fillId="2" borderId="525" xfId="0" applyFont="1" applyFill="1" applyBorder="1" applyAlignment="1">
      <alignment horizontal="center" vertical="center"/>
    </xf>
    <xf numFmtId="0" fontId="10" fillId="2" borderId="2" xfId="0" applyFont="1" applyFill="1" applyBorder="1" applyAlignment="1">
      <alignment horizontal="center" vertical="center" shrinkToFit="1"/>
    </xf>
    <xf numFmtId="0" fontId="10" fillId="2" borderId="39" xfId="0" applyFont="1" applyFill="1" applyBorder="1" applyAlignment="1">
      <alignment horizontal="center" vertical="center" shrinkToFit="1"/>
    </xf>
    <xf numFmtId="0" fontId="9" fillId="2" borderId="53" xfId="0" applyFont="1" applyFill="1" applyBorder="1" applyAlignment="1">
      <alignment horizontal="center" vertical="center"/>
    </xf>
    <xf numFmtId="184" fontId="10" fillId="2" borderId="37" xfId="0" applyNumberFormat="1" applyFont="1" applyFill="1" applyBorder="1" applyAlignment="1">
      <alignment horizontal="right" vertical="center"/>
    </xf>
    <xf numFmtId="184" fontId="10" fillId="2" borderId="9" xfId="0" applyNumberFormat="1" applyFont="1" applyFill="1" applyBorder="1" applyAlignment="1">
      <alignment horizontal="right" vertical="center"/>
    </xf>
    <xf numFmtId="0" fontId="11" fillId="2" borderId="39" xfId="0" applyFont="1" applyFill="1" applyBorder="1" applyAlignment="1">
      <alignment horizontal="center" vertical="center"/>
    </xf>
    <xf numFmtId="0" fontId="12" fillId="2" borderId="36"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2" fillId="2" borderId="40" xfId="0" applyFont="1" applyFill="1" applyBorder="1" applyAlignment="1">
      <alignment horizontal="center" vertical="center" shrinkToFit="1"/>
    </xf>
    <xf numFmtId="184" fontId="12" fillId="2" borderId="24" xfId="0" applyNumberFormat="1" applyFont="1" applyFill="1" applyBorder="1" applyAlignment="1">
      <alignment horizontal="right" vertical="center"/>
    </xf>
    <xf numFmtId="184" fontId="12" fillId="2" borderId="25" xfId="0" applyNumberFormat="1" applyFont="1" applyFill="1" applyBorder="1" applyAlignment="1">
      <alignment horizontal="right" vertical="center"/>
    </xf>
    <xf numFmtId="0" fontId="11" fillId="2" borderId="244" xfId="0" applyFont="1" applyFill="1" applyBorder="1" applyAlignment="1">
      <alignment horizontal="center" vertical="center"/>
    </xf>
    <xf numFmtId="0" fontId="11" fillId="2" borderId="270" xfId="0" applyFont="1" applyFill="1" applyBorder="1" applyAlignment="1">
      <alignment horizontal="center" vertical="center"/>
    </xf>
    <xf numFmtId="0" fontId="11" fillId="2" borderId="240" xfId="0" applyFont="1" applyFill="1" applyBorder="1" applyAlignment="1">
      <alignment horizontal="center" vertical="center"/>
    </xf>
    <xf numFmtId="0" fontId="11" fillId="2" borderId="6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8" xfId="0" applyFont="1" applyFill="1" applyBorder="1" applyAlignment="1">
      <alignment horizontal="center" vertical="center"/>
    </xf>
    <xf numFmtId="0" fontId="9" fillId="2" borderId="36"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264" xfId="0" applyFont="1" applyFill="1" applyBorder="1" applyAlignment="1">
      <alignment horizontal="center" vertical="center"/>
    </xf>
    <xf numFmtId="0" fontId="11" fillId="2" borderId="265" xfId="0" applyFont="1" applyFill="1" applyBorder="1" applyAlignment="1">
      <alignment horizontal="center" vertical="center"/>
    </xf>
    <xf numFmtId="0" fontId="11" fillId="2" borderId="266" xfId="0" applyFont="1" applyFill="1" applyBorder="1" applyAlignment="1">
      <alignment horizontal="center" vertical="center"/>
    </xf>
    <xf numFmtId="184" fontId="10" fillId="2" borderId="0" xfId="0" applyNumberFormat="1" applyFont="1" applyFill="1" applyBorder="1" applyAlignment="1">
      <alignment horizontal="right" vertical="center" shrinkToFit="1"/>
    </xf>
    <xf numFmtId="184" fontId="10" fillId="2" borderId="9" xfId="0" applyNumberFormat="1" applyFont="1" applyFill="1" applyBorder="1" applyAlignment="1">
      <alignment horizontal="right" vertical="center" shrinkToFit="1"/>
    </xf>
    <xf numFmtId="0" fontId="10" fillId="2" borderId="46"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79"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233" xfId="0" applyFont="1" applyFill="1" applyBorder="1" applyAlignment="1">
      <alignment horizontal="center" vertical="center"/>
    </xf>
    <xf numFmtId="0" fontId="9" fillId="2" borderId="274" xfId="0" applyFont="1" applyFill="1" applyBorder="1" applyAlignment="1">
      <alignment horizontal="center" vertical="center"/>
    </xf>
    <xf numFmtId="0" fontId="9" fillId="2" borderId="243" xfId="0" applyFont="1" applyFill="1" applyBorder="1" applyAlignment="1">
      <alignment horizontal="center" vertical="center"/>
    </xf>
    <xf numFmtId="0" fontId="11" fillId="2" borderId="48"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9" fillId="2" borderId="4" xfId="0" applyFont="1" applyFill="1" applyBorder="1" applyAlignment="1">
      <alignment horizontal="center" vertical="top"/>
    </xf>
    <xf numFmtId="0" fontId="9" fillId="2" borderId="5" xfId="0" applyFont="1" applyFill="1" applyBorder="1" applyAlignment="1">
      <alignment horizontal="center" vertical="top"/>
    </xf>
    <xf numFmtId="0" fontId="10" fillId="2" borderId="70"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184" fontId="10" fillId="2" borderId="4" xfId="0" applyNumberFormat="1" applyFont="1" applyFill="1" applyBorder="1" applyAlignment="1">
      <alignment horizontal="center" vertical="center"/>
    </xf>
    <xf numFmtId="0" fontId="9" fillId="2" borderId="55" xfId="0" applyFont="1" applyFill="1" applyBorder="1" applyAlignment="1">
      <alignment horizontal="center" vertical="center"/>
    </xf>
    <xf numFmtId="0" fontId="10" fillId="2" borderId="9" xfId="0" applyFont="1" applyFill="1" applyBorder="1" applyAlignment="1">
      <alignment horizontal="center" vertical="center" shrinkToFit="1"/>
    </xf>
    <xf numFmtId="0" fontId="9" fillId="2" borderId="10" xfId="0" applyFont="1" applyFill="1" applyBorder="1" applyAlignment="1">
      <alignment horizontal="distributed" vertical="center" indent="1"/>
    </xf>
    <xf numFmtId="0" fontId="9" fillId="2" borderId="17" xfId="0" applyFont="1" applyFill="1" applyBorder="1" applyAlignment="1">
      <alignment horizontal="distributed" vertical="center" indent="1"/>
    </xf>
    <xf numFmtId="0" fontId="9" fillId="2" borderId="8" xfId="0" applyFont="1" applyFill="1" applyBorder="1" applyAlignment="1">
      <alignment horizontal="distributed" vertical="center" indent="1"/>
    </xf>
    <xf numFmtId="0" fontId="9" fillId="2" borderId="14" xfId="0" applyFont="1" applyFill="1" applyBorder="1" applyAlignment="1">
      <alignment horizontal="distributed" vertical="center" indent="1"/>
    </xf>
    <xf numFmtId="0" fontId="9" fillId="2" borderId="2" xfId="0" applyFont="1" applyFill="1" applyBorder="1" applyAlignment="1">
      <alignment horizontal="distributed" vertical="center" indent="1"/>
    </xf>
    <xf numFmtId="0" fontId="9" fillId="2" borderId="13" xfId="0" applyFont="1" applyFill="1" applyBorder="1" applyAlignment="1">
      <alignment horizontal="distributed" vertical="center" indent="1"/>
    </xf>
    <xf numFmtId="0" fontId="9" fillId="2" borderId="35" xfId="0" applyFont="1" applyFill="1" applyBorder="1" applyAlignment="1">
      <alignment vertical="top"/>
    </xf>
    <xf numFmtId="0" fontId="9" fillId="2" borderId="7" xfId="0" applyFont="1" applyFill="1" applyBorder="1" applyAlignment="1">
      <alignment vertical="top"/>
    </xf>
    <xf numFmtId="0" fontId="9" fillId="2" borderId="240" xfId="0" applyFont="1" applyFill="1" applyBorder="1" applyAlignment="1">
      <alignment horizontal="center" vertical="center" textRotation="255"/>
    </xf>
    <xf numFmtId="0" fontId="9" fillId="2" borderId="26" xfId="0" applyFont="1" applyFill="1" applyBorder="1" applyAlignment="1">
      <alignment horizontal="center" vertical="center" textRotation="255"/>
    </xf>
    <xf numFmtId="0" fontId="9" fillId="2" borderId="22" xfId="0" applyFont="1" applyFill="1" applyBorder="1" applyAlignment="1">
      <alignment horizontal="distributed" vertical="center" wrapText="1"/>
    </xf>
    <xf numFmtId="0" fontId="9" fillId="2" borderId="22" xfId="0" applyFont="1" applyFill="1" applyBorder="1" applyAlignment="1">
      <alignment horizontal="distributed" vertical="center"/>
    </xf>
    <xf numFmtId="0" fontId="9" fillId="2" borderId="42" xfId="0" applyFont="1" applyFill="1" applyBorder="1" applyAlignment="1">
      <alignment horizontal="distributed" vertical="center"/>
    </xf>
    <xf numFmtId="0" fontId="9" fillId="2" borderId="0" xfId="0" applyFont="1" applyFill="1" applyBorder="1" applyAlignment="1">
      <alignment horizontal="distributed" vertical="center"/>
    </xf>
    <xf numFmtId="0" fontId="9" fillId="2" borderId="43" xfId="0" applyFont="1" applyFill="1" applyBorder="1" applyAlignment="1">
      <alignment horizontal="distributed" vertical="center"/>
    </xf>
    <xf numFmtId="0" fontId="12" fillId="2" borderId="43" xfId="0" applyFont="1" applyFill="1" applyBorder="1" applyAlignment="1">
      <alignment horizontal="center" vertical="center" shrinkToFit="1"/>
    </xf>
    <xf numFmtId="0" fontId="12" fillId="2" borderId="49" xfId="0" applyFont="1" applyFill="1" applyBorder="1" applyAlignment="1">
      <alignment horizontal="center" vertical="center"/>
    </xf>
    <xf numFmtId="188" fontId="12" fillId="2" borderId="240" xfId="0" applyNumberFormat="1" applyFont="1" applyFill="1" applyBorder="1" applyAlignment="1">
      <alignment horizontal="center" vertical="center" shrinkToFit="1"/>
    </xf>
    <xf numFmtId="0" fontId="9" fillId="2" borderId="30" xfId="0" applyFont="1" applyFill="1" applyBorder="1" applyAlignment="1">
      <alignment horizontal="center" vertical="center" wrapText="1"/>
    </xf>
    <xf numFmtId="0" fontId="9" fillId="2" borderId="249" xfId="0" applyFont="1" applyFill="1" applyBorder="1" applyAlignment="1">
      <alignment horizontal="center" vertical="center"/>
    </xf>
    <xf numFmtId="0" fontId="9" fillId="2" borderId="250" xfId="0" applyFont="1" applyFill="1" applyBorder="1" applyAlignment="1">
      <alignment horizontal="center" vertical="center"/>
    </xf>
    <xf numFmtId="0" fontId="9" fillId="2" borderId="251" xfId="0" applyFont="1" applyFill="1" applyBorder="1" applyAlignment="1">
      <alignment horizontal="center" vertical="center"/>
    </xf>
    <xf numFmtId="0" fontId="9" fillId="2" borderId="252" xfId="0" applyFont="1" applyFill="1" applyBorder="1" applyAlignment="1">
      <alignment horizontal="center" vertical="center"/>
    </xf>
    <xf numFmtId="0" fontId="9" fillId="2" borderId="253" xfId="0" applyFont="1" applyFill="1" applyBorder="1" applyAlignment="1">
      <alignment horizontal="center" vertical="center"/>
    </xf>
    <xf numFmtId="0" fontId="9" fillId="2" borderId="254" xfId="0" applyFont="1" applyFill="1" applyBorder="1" applyAlignment="1">
      <alignment horizontal="center" vertical="center"/>
    </xf>
    <xf numFmtId="0" fontId="9" fillId="2" borderId="1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7" xfId="0" applyFont="1" applyFill="1" applyBorder="1" applyAlignment="1">
      <alignment horizontal="center" vertical="center"/>
    </xf>
    <xf numFmtId="0" fontId="10" fillId="2" borderId="235" xfId="0" applyFont="1" applyFill="1" applyBorder="1" applyAlignment="1">
      <alignment horizontal="distributed" vertical="center"/>
    </xf>
    <xf numFmtId="0" fontId="10" fillId="2" borderId="275" xfId="0" applyFont="1" applyFill="1" applyBorder="1" applyAlignment="1">
      <alignment horizontal="distributed" vertical="center"/>
    </xf>
    <xf numFmtId="0" fontId="10" fillId="2" borderId="242" xfId="0" applyFont="1" applyFill="1" applyBorder="1" applyAlignment="1">
      <alignment horizontal="distributed" vertical="center"/>
    </xf>
    <xf numFmtId="0" fontId="3" fillId="2" borderId="0" xfId="0" applyFont="1" applyFill="1" applyAlignment="1">
      <alignment horizontal="center"/>
    </xf>
    <xf numFmtId="0" fontId="3" fillId="2" borderId="7" xfId="0" applyFont="1" applyFill="1" applyBorder="1" applyAlignment="1">
      <alignment horizontal="center"/>
    </xf>
    <xf numFmtId="0" fontId="3" fillId="2" borderId="0" xfId="0" applyFont="1" applyFill="1" applyBorder="1" applyAlignment="1">
      <alignment horizont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20" fillId="2" borderId="0"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10" fillId="2" borderId="20" xfId="0" applyFont="1" applyFill="1" applyBorder="1" applyAlignment="1">
      <alignment horizontal="distributed" vertical="center" wrapText="1"/>
    </xf>
    <xf numFmtId="0" fontId="10" fillId="2" borderId="233" xfId="0" applyFont="1" applyFill="1" applyBorder="1" applyAlignment="1">
      <alignment horizontal="distributed" vertical="center"/>
    </xf>
    <xf numFmtId="0" fontId="10" fillId="2" borderId="274" xfId="0" applyFont="1" applyFill="1" applyBorder="1" applyAlignment="1">
      <alignment horizontal="distributed" vertical="center"/>
    </xf>
    <xf numFmtId="0" fontId="10" fillId="2" borderId="243" xfId="0" applyFont="1" applyFill="1" applyBorder="1" applyAlignment="1">
      <alignment horizontal="distributed" vertical="center"/>
    </xf>
    <xf numFmtId="0" fontId="9" fillId="2" borderId="6" xfId="0" applyFont="1" applyFill="1" applyBorder="1" applyAlignment="1">
      <alignment horizontal="center" vertical="center" textRotation="255" wrapText="1"/>
    </xf>
    <xf numFmtId="0" fontId="9" fillId="2" borderId="8" xfId="0" applyFont="1" applyFill="1" applyBorder="1" applyAlignment="1">
      <alignment horizontal="center" vertical="center" textRotation="255" wrapText="1"/>
    </xf>
    <xf numFmtId="0" fontId="9" fillId="2" borderId="9" xfId="0" applyFont="1" applyFill="1" applyBorder="1" applyAlignment="1">
      <alignment horizontal="center" vertical="center" textRotation="255" wrapText="1"/>
    </xf>
    <xf numFmtId="0" fontId="9" fillId="2" borderId="51" xfId="0" applyFont="1" applyFill="1" applyBorder="1" applyAlignment="1">
      <alignment horizontal="center" vertical="center" textRotation="255" wrapText="1"/>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1" xfId="0" applyFont="1" applyFill="1" applyBorder="1" applyAlignment="1">
      <alignment horizontal="center" vertical="center"/>
    </xf>
    <xf numFmtId="0" fontId="0" fillId="2" borderId="8" xfId="0" applyFill="1" applyBorder="1" applyAlignment="1">
      <alignment horizontal="center" vertical="center" textRotation="255"/>
    </xf>
    <xf numFmtId="0" fontId="0" fillId="2" borderId="9" xfId="0" applyFill="1" applyBorder="1" applyAlignment="1">
      <alignment horizontal="center" vertical="center" textRotation="255"/>
    </xf>
    <xf numFmtId="0" fontId="12" fillId="2" borderId="14" xfId="0" applyFont="1" applyFill="1" applyBorder="1" applyAlignment="1">
      <alignment horizontal="center" vertical="center" shrinkToFit="1"/>
    </xf>
    <xf numFmtId="0" fontId="12" fillId="2" borderId="14" xfId="0" applyFont="1" applyFill="1" applyBorder="1" applyAlignment="1">
      <alignment horizontal="center" vertical="center"/>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9" fillId="2" borderId="20" xfId="0" applyFont="1" applyFill="1" applyBorder="1" applyAlignment="1">
      <alignment horizontal="distributed" vertical="center" wrapText="1"/>
    </xf>
    <xf numFmtId="0" fontId="9" fillId="2" borderId="79" xfId="0" applyFont="1" applyFill="1" applyBorder="1" applyAlignment="1">
      <alignment horizontal="distributed" vertical="center" wrapText="1"/>
    </xf>
    <xf numFmtId="0" fontId="9" fillId="2" borderId="58" xfId="0" applyFont="1" applyFill="1" applyBorder="1" applyAlignment="1">
      <alignment horizontal="distributed" vertical="center" wrapText="1"/>
    </xf>
    <xf numFmtId="0" fontId="0" fillId="2" borderId="4" xfId="0" applyFill="1" applyBorder="1" applyAlignment="1">
      <alignment horizontal="center" vertical="center" shrinkToFit="1"/>
    </xf>
    <xf numFmtId="0" fontId="0" fillId="2" borderId="0" xfId="0" applyFill="1" applyBorder="1" applyAlignment="1">
      <alignment horizontal="center" vertical="center" shrinkToFit="1"/>
    </xf>
    <xf numFmtId="0" fontId="4" fillId="2" borderId="4" xfId="0" applyFont="1" applyFill="1" applyBorder="1" applyAlignment="1">
      <alignment horizontal="center"/>
    </xf>
    <xf numFmtId="0" fontId="4" fillId="2" borderId="25" xfId="0" applyFont="1" applyFill="1" applyBorder="1" applyAlignment="1">
      <alignment horizontal="center"/>
    </xf>
    <xf numFmtId="0" fontId="24" fillId="2" borderId="0" xfId="0" applyFont="1" applyFill="1" applyBorder="1" applyAlignment="1">
      <alignment vertical="center"/>
    </xf>
    <xf numFmtId="0" fontId="6" fillId="2" borderId="7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55" xfId="0" applyFont="1" applyFill="1" applyBorder="1" applyAlignment="1">
      <alignment horizontal="center" vertical="center"/>
    </xf>
    <xf numFmtId="0" fontId="105" fillId="2" borderId="21" xfId="0" applyNumberFormat="1" applyFont="1" applyFill="1" applyBorder="1" applyAlignment="1">
      <alignment horizontal="center" vertical="center"/>
    </xf>
    <xf numFmtId="0" fontId="105" fillId="2" borderId="22" xfId="0" applyNumberFormat="1" applyFont="1" applyFill="1" applyBorder="1" applyAlignment="1">
      <alignment horizontal="center" vertical="center"/>
    </xf>
    <xf numFmtId="0" fontId="105" fillId="2" borderId="225" xfId="0" applyNumberFormat="1" applyFont="1" applyFill="1" applyBorder="1" applyAlignment="1">
      <alignment horizontal="center" vertical="center"/>
    </xf>
    <xf numFmtId="0" fontId="105" fillId="2" borderId="37" xfId="0" applyNumberFormat="1" applyFont="1" applyFill="1" applyBorder="1" applyAlignment="1">
      <alignment horizontal="center" vertical="center"/>
    </xf>
    <xf numFmtId="0" fontId="105" fillId="2" borderId="9" xfId="0" applyNumberFormat="1" applyFont="1" applyFill="1" applyBorder="1" applyAlignment="1">
      <alignment horizontal="center" vertical="center"/>
    </xf>
    <xf numFmtId="0" fontId="105" fillId="2" borderId="506" xfId="0" applyNumberFormat="1" applyFont="1" applyFill="1" applyBorder="1" applyAlignment="1">
      <alignment horizontal="center" vertical="center"/>
    </xf>
    <xf numFmtId="188" fontId="4" fillId="2" borderId="70" xfId="0" applyNumberFormat="1" applyFont="1" applyFill="1" applyBorder="1" applyAlignment="1">
      <alignment horizontal="center" vertical="center" shrinkToFit="1"/>
    </xf>
    <xf numFmtId="188" fontId="4" fillId="2" borderId="4" xfId="0" applyNumberFormat="1" applyFont="1" applyFill="1" applyBorder="1" applyAlignment="1">
      <alignment horizontal="center" vertical="center" shrinkToFit="1"/>
    </xf>
    <xf numFmtId="188" fontId="4" fillId="2" borderId="50" xfId="0" applyNumberFormat="1" applyFont="1" applyFill="1" applyBorder="1" applyAlignment="1">
      <alignment horizontal="center" vertical="center" shrinkToFit="1"/>
    </xf>
    <xf numFmtId="188" fontId="4" fillId="2" borderId="23" xfId="0" applyNumberFormat="1" applyFont="1" applyFill="1" applyBorder="1" applyAlignment="1">
      <alignment horizontal="center" vertical="center" shrinkToFit="1"/>
    </xf>
    <xf numFmtId="188" fontId="4" fillId="2" borderId="0" xfId="0" applyNumberFormat="1" applyFont="1" applyFill="1" applyBorder="1" applyAlignment="1">
      <alignment horizontal="center" vertical="center" shrinkToFit="1"/>
    </xf>
    <xf numFmtId="188" fontId="4" fillId="2" borderId="43" xfId="0" applyNumberFormat="1" applyFont="1" applyFill="1" applyBorder="1" applyAlignment="1">
      <alignment horizontal="center" vertical="center" shrinkToFit="1"/>
    </xf>
    <xf numFmtId="188" fontId="4" fillId="2" borderId="37" xfId="0" applyNumberFormat="1" applyFont="1" applyFill="1" applyBorder="1" applyAlignment="1">
      <alignment horizontal="center" vertical="center" shrinkToFit="1"/>
    </xf>
    <xf numFmtId="188" fontId="4" fillId="2" borderId="9" xfId="0" applyNumberFormat="1" applyFont="1" applyFill="1" applyBorder="1" applyAlignment="1">
      <alignment horizontal="center" vertical="center" shrinkToFit="1"/>
    </xf>
    <xf numFmtId="188" fontId="4" fillId="2" borderId="51" xfId="0" applyNumberFormat="1" applyFont="1"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43" xfId="0" applyFill="1" applyBorder="1" applyAlignment="1">
      <alignment horizontal="center" vertical="center" shrinkToFit="1"/>
    </xf>
    <xf numFmtId="0" fontId="0" fillId="2" borderId="4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45" xfId="0" applyFill="1" applyBorder="1" applyAlignment="1">
      <alignment horizontal="center" vertical="center" shrinkToFit="1"/>
    </xf>
    <xf numFmtId="0" fontId="105" fillId="2" borderId="259" xfId="0" applyNumberFormat="1" applyFont="1" applyFill="1" applyBorder="1" applyAlignment="1">
      <alignment horizontal="center" vertical="center"/>
    </xf>
    <xf numFmtId="0" fontId="105" fillId="2" borderId="0" xfId="0" applyNumberFormat="1" applyFont="1" applyFill="1" applyBorder="1" applyAlignment="1">
      <alignment horizontal="center" vertical="center"/>
    </xf>
    <xf numFmtId="0" fontId="105" fillId="2" borderId="257" xfId="0" applyNumberFormat="1" applyFont="1" applyFill="1" applyBorder="1" applyAlignment="1">
      <alignment horizontal="center" vertical="center"/>
    </xf>
    <xf numFmtId="0" fontId="105" fillId="2" borderId="505" xfId="0" applyNumberFormat="1" applyFont="1" applyFill="1" applyBorder="1" applyAlignment="1">
      <alignment horizontal="center" vertical="center"/>
    </xf>
    <xf numFmtId="0" fontId="12" fillId="2" borderId="6"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8"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51" xfId="0" applyFont="1" applyFill="1" applyBorder="1" applyAlignment="1">
      <alignment horizontal="center" vertical="center" textRotation="255" wrapText="1"/>
    </xf>
    <xf numFmtId="0" fontId="9" fillId="2" borderId="21"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4" fillId="2" borderId="2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79"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20" xfId="0" applyFont="1" applyFill="1" applyBorder="1" applyAlignment="1">
      <alignment horizontal="center" vertical="center"/>
    </xf>
    <xf numFmtId="0" fontId="9" fillId="2" borderId="246" xfId="0" applyFont="1" applyFill="1" applyBorder="1" applyAlignment="1">
      <alignment horizontal="center" vertical="center"/>
    </xf>
    <xf numFmtId="0" fontId="9" fillId="2" borderId="247" xfId="0" applyFont="1" applyFill="1" applyBorder="1" applyAlignment="1">
      <alignment horizontal="center" vertical="center"/>
    </xf>
    <xf numFmtId="0" fontId="9" fillId="2" borderId="248" xfId="0" applyFont="1" applyFill="1" applyBorder="1" applyAlignment="1">
      <alignment horizontal="center" vertical="center"/>
    </xf>
    <xf numFmtId="184" fontId="12" fillId="2" borderId="23" xfId="0" applyNumberFormat="1" applyFont="1" applyFill="1" applyBorder="1" applyAlignment="1">
      <alignment horizontal="center" vertical="center" shrinkToFit="1"/>
    </xf>
    <xf numFmtId="184" fontId="12" fillId="2" borderId="0" xfId="0" applyNumberFormat="1" applyFont="1" applyFill="1" applyBorder="1" applyAlignment="1">
      <alignment horizontal="center" vertical="center" shrinkToFit="1"/>
    </xf>
    <xf numFmtId="184" fontId="12" fillId="2" borderId="7" xfId="0" applyNumberFormat="1" applyFont="1" applyFill="1" applyBorder="1" applyAlignment="1">
      <alignment horizontal="center" vertical="center" shrinkToFit="1"/>
    </xf>
    <xf numFmtId="184" fontId="12" fillId="2" borderId="37" xfId="0" applyNumberFormat="1" applyFont="1" applyFill="1" applyBorder="1" applyAlignment="1">
      <alignment horizontal="center" vertical="center" shrinkToFit="1"/>
    </xf>
    <xf numFmtId="184" fontId="12" fillId="2" borderId="9" xfId="0" applyNumberFormat="1" applyFont="1" applyFill="1" applyBorder="1" applyAlignment="1">
      <alignment horizontal="center" vertical="center" shrinkToFit="1"/>
    </xf>
    <xf numFmtId="184" fontId="12" fillId="2" borderId="10" xfId="0" applyNumberFormat="1" applyFont="1" applyFill="1" applyBorder="1" applyAlignment="1">
      <alignment horizontal="center" vertical="center" shrinkToFit="1"/>
    </xf>
    <xf numFmtId="0" fontId="9" fillId="2" borderId="534" xfId="0" applyFont="1" applyFill="1" applyBorder="1" applyAlignment="1">
      <alignment horizontal="center" vertical="center"/>
    </xf>
    <xf numFmtId="0" fontId="9" fillId="2" borderId="535" xfId="0" applyFont="1" applyFill="1" applyBorder="1" applyAlignment="1">
      <alignment horizontal="center" vertical="center"/>
    </xf>
    <xf numFmtId="0" fontId="9" fillId="2" borderId="536" xfId="0" applyFont="1" applyFill="1" applyBorder="1" applyAlignment="1">
      <alignment horizontal="center" vertical="center"/>
    </xf>
    <xf numFmtId="0" fontId="15" fillId="2" borderId="4" xfId="0" applyFont="1" applyFill="1" applyBorder="1" applyAlignment="1">
      <alignment horizontal="center" vertical="top" wrapText="1"/>
    </xf>
    <xf numFmtId="0" fontId="15" fillId="2" borderId="0" xfId="0" applyFont="1" applyFill="1" applyBorder="1" applyAlignment="1">
      <alignment horizontal="center" vertical="top" wrapTex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0"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34"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24" xfId="0" applyFont="1" applyFill="1" applyBorder="1" applyAlignment="1">
      <alignment horizontal="center" vertical="center" wrapText="1"/>
    </xf>
    <xf numFmtId="0" fontId="0" fillId="2" borderId="70" xfId="0" applyFill="1" applyBorder="1" applyAlignment="1">
      <alignment horizontal="center" vertical="center" shrinkToFit="1"/>
    </xf>
    <xf numFmtId="0" fontId="0" fillId="2" borderId="50"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4" xfId="0" applyFill="1" applyBorder="1" applyAlignment="1">
      <alignment horizontal="center" vertical="center" shrinkToFit="1"/>
    </xf>
    <xf numFmtId="0" fontId="105" fillId="2" borderId="7" xfId="0" applyNumberFormat="1" applyFont="1" applyFill="1" applyBorder="1" applyAlignment="1">
      <alignment horizontal="center" vertical="center"/>
    </xf>
    <xf numFmtId="0" fontId="105" fillId="2" borderId="10" xfId="0" applyNumberFormat="1" applyFont="1" applyFill="1" applyBorder="1" applyAlignment="1">
      <alignment horizontal="center" vertical="center"/>
    </xf>
    <xf numFmtId="0" fontId="89" fillId="14" borderId="0" xfId="0" applyFont="1" applyFill="1" applyAlignment="1">
      <alignment horizontal="center" vertical="center"/>
    </xf>
    <xf numFmtId="0" fontId="12" fillId="2" borderId="4" xfId="0" applyFont="1" applyFill="1" applyBorder="1" applyAlignment="1">
      <alignment horizontal="center" vertical="center"/>
    </xf>
    <xf numFmtId="0" fontId="9" fillId="2" borderId="273" xfId="0" applyFont="1" applyFill="1" applyBorder="1" applyAlignment="1">
      <alignment horizontal="center" vertical="center" wrapText="1"/>
    </xf>
    <xf numFmtId="0" fontId="15" fillId="2" borderId="0" xfId="0" applyFont="1" applyFill="1" applyAlignment="1">
      <alignment vertical="center" wrapText="1"/>
    </xf>
    <xf numFmtId="0" fontId="15" fillId="2" borderId="9" xfId="0" applyFont="1" applyFill="1" applyBorder="1" applyAlignment="1">
      <alignment vertical="center" wrapText="1"/>
    </xf>
    <xf numFmtId="184" fontId="10" fillId="2" borderId="70" xfId="0" applyNumberFormat="1" applyFont="1" applyFill="1" applyBorder="1" applyAlignment="1">
      <alignment horizontal="center" vertical="center"/>
    </xf>
    <xf numFmtId="0" fontId="24" fillId="2" borderId="9" xfId="0" applyFont="1" applyFill="1" applyBorder="1" applyAlignment="1">
      <alignment vertical="center"/>
    </xf>
    <xf numFmtId="0" fontId="12" fillId="2" borderId="26" xfId="0" applyFont="1" applyFill="1" applyBorder="1" applyAlignment="1">
      <alignment horizontal="right" vertical="center"/>
    </xf>
    <xf numFmtId="0" fontId="12" fillId="2" borderId="20" xfId="0" applyFont="1" applyFill="1" applyBorder="1" applyAlignment="1">
      <alignment horizontal="right" vertical="center"/>
    </xf>
    <xf numFmtId="0" fontId="12" fillId="2" borderId="58" xfId="0" applyFont="1" applyFill="1" applyBorder="1" applyAlignment="1">
      <alignment horizontal="center" vertical="center"/>
    </xf>
    <xf numFmtId="0" fontId="31" fillId="14" borderId="0" xfId="0" applyFont="1" applyFill="1" applyAlignment="1">
      <alignment horizontal="center" vertical="center"/>
    </xf>
    <xf numFmtId="0" fontId="30" fillId="14" borderId="0" xfId="0" applyFont="1" applyFill="1" applyAlignment="1">
      <alignment horizontal="center" vertical="center"/>
    </xf>
    <xf numFmtId="0" fontId="36" fillId="14" borderId="0" xfId="0" applyFont="1" applyFill="1" applyAlignment="1">
      <alignment horizontal="left" vertical="top"/>
    </xf>
    <xf numFmtId="0" fontId="29" fillId="14" borderId="0" xfId="0" applyFont="1" applyFill="1" applyAlignment="1">
      <alignment horizontal="distributed" vertical="center"/>
    </xf>
    <xf numFmtId="191" fontId="27" fillId="14" borderId="0" xfId="0" applyNumberFormat="1" applyFont="1" applyFill="1" applyBorder="1" applyAlignment="1" applyProtection="1">
      <alignment horizontal="right" vertical="center"/>
    </xf>
    <xf numFmtId="0" fontId="34" fillId="14" borderId="0" xfId="0" applyFont="1" applyFill="1" applyBorder="1" applyAlignment="1">
      <alignment horizontal="center"/>
    </xf>
    <xf numFmtId="0" fontId="28" fillId="14" borderId="0" xfId="0" applyFont="1" applyFill="1" applyAlignment="1">
      <alignment horizontal="center" vertical="center"/>
    </xf>
    <xf numFmtId="0" fontId="5" fillId="2" borderId="4" xfId="0" applyFont="1" applyFill="1" applyBorder="1" applyAlignment="1">
      <alignment vertical="center" wrapText="1"/>
    </xf>
    <xf numFmtId="0" fontId="6" fillId="2" borderId="5" xfId="0" applyFont="1" applyFill="1" applyBorder="1" applyAlignment="1">
      <alignment vertical="center" wrapText="1"/>
    </xf>
    <xf numFmtId="0" fontId="5" fillId="2" borderId="34"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42" xfId="0" applyFont="1" applyFill="1" applyBorder="1" applyAlignment="1">
      <alignment horizontal="center" vertical="center"/>
    </xf>
    <xf numFmtId="184" fontId="12" fillId="2" borderId="21" xfId="0" applyNumberFormat="1" applyFont="1" applyFill="1" applyBorder="1" applyAlignment="1">
      <alignment horizontal="center" vertical="center" shrinkToFit="1"/>
    </xf>
    <xf numFmtId="184" fontId="12" fillId="2" borderId="22" xfId="0" applyNumberFormat="1" applyFont="1" applyFill="1" applyBorder="1" applyAlignment="1">
      <alignment horizontal="center" vertical="center" shrinkToFit="1"/>
    </xf>
    <xf numFmtId="184" fontId="12" fillId="2" borderId="35" xfId="0" applyNumberFormat="1"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1" fillId="0" borderId="26"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0" fontId="11" fillId="0" borderId="233"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51" xfId="0" applyFont="1" applyBorder="1" applyAlignment="1" applyProtection="1">
      <alignment horizontal="center" vertical="center" shrinkToFit="1"/>
      <protection locked="0"/>
    </xf>
    <xf numFmtId="0" fontId="11" fillId="0" borderId="41" xfId="0" applyFont="1" applyBorder="1" applyAlignment="1">
      <alignment horizontal="distributed" vertical="center" indent="1"/>
    </xf>
    <xf numFmtId="0" fontId="11" fillId="0" borderId="26" xfId="0" applyFont="1" applyBorder="1" applyAlignment="1">
      <alignment horizontal="distributed" vertical="center" indent="1"/>
    </xf>
    <xf numFmtId="0" fontId="11" fillId="0" borderId="52" xfId="0" applyFont="1" applyBorder="1" applyAlignment="1">
      <alignment horizontal="distributed" vertical="center" indent="1"/>
    </xf>
    <xf numFmtId="0" fontId="11" fillId="0" borderId="57" xfId="0" applyFont="1" applyBorder="1" applyAlignment="1">
      <alignment horizontal="distributed" vertical="center" indent="1"/>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9" fillId="0" borderId="58" xfId="0" applyFont="1" applyBorder="1" applyAlignment="1">
      <alignment horizontal="right" vertical="top" shrinkToFit="1"/>
    </xf>
    <xf numFmtId="0" fontId="9" fillId="0" borderId="26" xfId="0" applyFont="1" applyBorder="1" applyAlignment="1">
      <alignment horizontal="right" vertical="top" shrinkToFit="1"/>
    </xf>
    <xf numFmtId="0" fontId="9" fillId="0" borderId="243" xfId="0" applyFont="1" applyBorder="1" applyAlignment="1">
      <alignment horizontal="right" vertical="top" shrinkToFit="1"/>
    </xf>
    <xf numFmtId="0" fontId="9" fillId="0" borderId="57" xfId="0" applyFont="1" applyBorder="1" applyAlignment="1">
      <alignment horizontal="right" vertical="top" shrinkToFit="1"/>
    </xf>
    <xf numFmtId="0" fontId="9" fillId="0" borderId="58" xfId="0" applyFont="1" applyBorder="1" applyAlignment="1">
      <alignment horizontal="right" shrinkToFit="1"/>
    </xf>
    <xf numFmtId="0" fontId="9" fillId="0" borderId="26" xfId="0" applyFont="1" applyBorder="1" applyAlignment="1">
      <alignment horizontal="right" shrinkToFit="1"/>
    </xf>
    <xf numFmtId="0" fontId="9" fillId="0" borderId="243" xfId="0" applyFont="1" applyBorder="1" applyAlignment="1">
      <alignment horizontal="right" shrinkToFit="1"/>
    </xf>
    <xf numFmtId="0" fontId="9" fillId="0" borderId="57" xfId="0" applyFont="1" applyBorder="1" applyAlignment="1">
      <alignment horizontal="right" shrinkToFit="1"/>
    </xf>
    <xf numFmtId="0" fontId="9" fillId="0" borderId="58" xfId="0" applyFont="1" applyBorder="1" applyAlignment="1">
      <alignment horizontal="right" vertical="top"/>
    </xf>
    <xf numFmtId="0" fontId="9" fillId="0" borderId="26" xfId="0" applyFont="1" applyBorder="1" applyAlignment="1">
      <alignment horizontal="right" vertical="top"/>
    </xf>
    <xf numFmtId="0" fontId="9" fillId="0" borderId="28" xfId="0" applyFont="1" applyBorder="1" applyAlignment="1">
      <alignment horizontal="right" vertical="top"/>
    </xf>
    <xf numFmtId="0" fontId="9" fillId="0" borderId="243" xfId="0" applyFont="1" applyBorder="1" applyAlignment="1">
      <alignment horizontal="right" vertical="top"/>
    </xf>
    <xf numFmtId="0" fontId="9" fillId="0" borderId="57" xfId="0" applyFont="1" applyBorder="1" applyAlignment="1">
      <alignment horizontal="right" vertical="top"/>
    </xf>
    <xf numFmtId="0" fontId="9" fillId="0" borderId="36" xfId="0" applyFont="1" applyBorder="1" applyAlignment="1">
      <alignment horizontal="right" vertical="top"/>
    </xf>
    <xf numFmtId="0" fontId="10" fillId="0" borderId="38" xfId="0" applyFont="1" applyBorder="1" applyAlignment="1">
      <alignment horizontal="center" vertical="center" wrapText="1"/>
    </xf>
    <xf numFmtId="0" fontId="10" fillId="0" borderId="38" xfId="0" applyFont="1" applyBorder="1" applyAlignment="1">
      <alignment horizontal="center" vertical="center"/>
    </xf>
    <xf numFmtId="0" fontId="10" fillId="0" borderId="31" xfId="0" applyFont="1" applyBorder="1" applyAlignment="1">
      <alignment horizontal="center" vertical="center"/>
    </xf>
    <xf numFmtId="0" fontId="16" fillId="0" borderId="0" xfId="0" applyFont="1" applyAlignment="1">
      <alignment horizontal="left" vertical="center"/>
    </xf>
    <xf numFmtId="0" fontId="11" fillId="0" borderId="40" xfId="0" applyFont="1" applyBorder="1" applyAlignment="1">
      <alignment horizontal="distributed" vertical="center" indent="1"/>
    </xf>
    <xf numFmtId="0" fontId="11" fillId="0" borderId="38" xfId="0" applyFont="1" applyBorder="1" applyAlignment="1">
      <alignment horizontal="distributed" vertical="center" indent="1"/>
    </xf>
    <xf numFmtId="0" fontId="11" fillId="0" borderId="41"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5" fillId="0" borderId="40" xfId="0" applyFont="1" applyBorder="1" applyAlignment="1">
      <alignment horizontal="center" vertical="center"/>
    </xf>
    <xf numFmtId="0" fontId="15" fillId="0" borderId="38" xfId="0" applyFont="1" applyBorder="1" applyAlignment="1">
      <alignment horizontal="center" vertical="center"/>
    </xf>
    <xf numFmtId="0" fontId="15" fillId="0" borderId="41" xfId="0" applyFont="1" applyBorder="1" applyAlignment="1">
      <alignment horizontal="center" vertical="center"/>
    </xf>
    <xf numFmtId="0" fontId="15" fillId="0" borderId="26" xfId="0" applyFont="1" applyBorder="1" applyAlignment="1">
      <alignment horizontal="center" vertical="center"/>
    </xf>
    <xf numFmtId="0" fontId="15" fillId="0" borderId="38" xfId="0" applyFont="1" applyBorder="1" applyAlignment="1">
      <alignment horizontal="center" vertical="center" wrapText="1"/>
    </xf>
    <xf numFmtId="0" fontId="15" fillId="0" borderId="31" xfId="0" applyFont="1" applyBorder="1" applyAlignment="1">
      <alignment horizontal="center" vertical="center"/>
    </xf>
    <xf numFmtId="0" fontId="15" fillId="0" borderId="28"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4" fillId="0" borderId="41"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4" fillId="0" borderId="52" xfId="0" applyFont="1" applyBorder="1" applyAlignment="1" applyProtection="1">
      <alignment horizontal="center" vertical="center" shrinkToFit="1"/>
      <protection locked="0"/>
    </xf>
    <xf numFmtId="0" fontId="14" fillId="0" borderId="57"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0" fillId="0" borderId="26"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11" fillId="0" borderId="244" xfId="0" applyFont="1" applyBorder="1" applyAlignment="1" applyProtection="1">
      <alignment horizontal="center" vertical="center" shrinkToFit="1"/>
      <protection locked="0"/>
    </xf>
    <xf numFmtId="0" fontId="9" fillId="0" borderId="28" xfId="0" applyFont="1" applyBorder="1" applyAlignment="1">
      <alignment horizontal="right" vertical="top" shrinkToFit="1"/>
    </xf>
    <xf numFmtId="0" fontId="9" fillId="0" borderId="42" xfId="0" applyFont="1" applyBorder="1" applyAlignment="1">
      <alignment horizontal="right" vertical="top" shrinkToFit="1"/>
    </xf>
    <xf numFmtId="0" fontId="9" fillId="0" borderId="244" xfId="0" applyFont="1" applyBorder="1" applyAlignment="1">
      <alignment horizontal="right" vertical="top" shrinkToFit="1"/>
    </xf>
    <xf numFmtId="0" fontId="9" fillId="0" borderId="245" xfId="0" applyFont="1" applyBorder="1" applyAlignment="1">
      <alignment horizontal="right" vertical="top" shrinkToFit="1"/>
    </xf>
    <xf numFmtId="0" fontId="10" fillId="0" borderId="52" xfId="0" applyFont="1" applyBorder="1" applyAlignment="1">
      <alignment horizontal="center" vertical="center"/>
    </xf>
    <xf numFmtId="0" fontId="10" fillId="0" borderId="57" xfId="0" applyFont="1" applyBorder="1" applyAlignment="1">
      <alignment horizontal="center" vertical="center"/>
    </xf>
    <xf numFmtId="0" fontId="0" fillId="0" borderId="20" xfId="0" applyBorder="1" applyAlignment="1" applyProtection="1">
      <alignment horizontal="center" vertical="center" shrinkToFit="1"/>
      <protection locked="0"/>
    </xf>
    <xf numFmtId="0" fontId="5" fillId="0" borderId="58" xfId="0" applyFont="1" applyBorder="1" applyAlignment="1">
      <alignment horizontal="right" vertical="top"/>
    </xf>
    <xf numFmtId="0" fontId="5" fillId="0" borderId="26" xfId="0" applyFont="1" applyBorder="1" applyAlignment="1">
      <alignment horizontal="right" vertical="top"/>
    </xf>
    <xf numFmtId="0" fontId="5" fillId="0" borderId="28" xfId="0" applyFont="1" applyBorder="1" applyAlignment="1">
      <alignment horizontal="right" vertical="top"/>
    </xf>
    <xf numFmtId="0" fontId="5" fillId="0" borderId="242" xfId="0" applyFont="1" applyBorder="1" applyAlignment="1">
      <alignment horizontal="right" vertical="top"/>
    </xf>
    <xf numFmtId="0" fontId="5" fillId="0" borderId="38" xfId="0" applyFont="1" applyBorder="1" applyAlignment="1">
      <alignment horizontal="right" vertical="top"/>
    </xf>
    <xf numFmtId="0" fontId="5" fillId="0" borderId="31" xfId="0" applyFont="1" applyBorder="1" applyAlignment="1">
      <alignment horizontal="right" vertical="top"/>
    </xf>
    <xf numFmtId="0" fontId="0" fillId="0" borderId="38" xfId="0" applyBorder="1" applyAlignment="1" applyProtection="1">
      <alignment horizontal="center" vertical="center" shrinkToFit="1"/>
      <protection locked="0"/>
    </xf>
    <xf numFmtId="0" fontId="0" fillId="0" borderId="235" xfId="0" applyBorder="1" applyAlignment="1" applyProtection="1">
      <alignment horizontal="center" vertical="center" shrinkToFit="1"/>
      <protection locked="0"/>
    </xf>
    <xf numFmtId="0" fontId="23" fillId="0" borderId="40" xfId="0" applyFont="1" applyBorder="1" applyAlignment="1">
      <alignment horizontal="center" vertical="center" textRotation="255"/>
    </xf>
    <xf numFmtId="0" fontId="23" fillId="0" borderId="38" xfId="0" applyFont="1" applyBorder="1" applyAlignment="1">
      <alignment horizontal="center" vertical="center" textRotation="255"/>
    </xf>
    <xf numFmtId="0" fontId="23" fillId="0" borderId="41" xfId="0" applyFont="1" applyBorder="1" applyAlignment="1">
      <alignment horizontal="center" vertical="center" textRotation="255"/>
    </xf>
    <xf numFmtId="0" fontId="23" fillId="0" borderId="26" xfId="0" applyFont="1" applyBorder="1" applyAlignment="1">
      <alignment horizontal="center" vertical="center" textRotation="255"/>
    </xf>
    <xf numFmtId="0" fontId="23" fillId="0" borderId="52" xfId="0" applyFont="1" applyBorder="1" applyAlignment="1">
      <alignment horizontal="center" vertical="center" textRotation="255"/>
    </xf>
    <xf numFmtId="0" fontId="23" fillId="0" borderId="57" xfId="0" applyFont="1" applyBorder="1" applyAlignment="1">
      <alignment horizontal="center" vertical="center" textRotation="255"/>
    </xf>
    <xf numFmtId="0" fontId="12" fillId="0" borderId="26" xfId="0" applyFont="1" applyBorder="1" applyAlignment="1">
      <alignment horizontal="distributed" vertical="center" wrapText="1"/>
    </xf>
    <xf numFmtId="0" fontId="12" fillId="0" borderId="26" xfId="0" applyFont="1" applyBorder="1" applyAlignment="1">
      <alignment horizontal="distributed" vertical="center"/>
    </xf>
    <xf numFmtId="0" fontId="12" fillId="0" borderId="26" xfId="0" applyFont="1" applyBorder="1" applyAlignment="1">
      <alignment horizontal="center" vertical="center"/>
    </xf>
    <xf numFmtId="0" fontId="12" fillId="0" borderId="26" xfId="0" applyFont="1" applyBorder="1" applyAlignment="1">
      <alignment horizontal="center" vertical="center" textRotation="255"/>
    </xf>
    <xf numFmtId="0" fontId="12" fillId="0" borderId="57" xfId="0" applyFont="1" applyBorder="1" applyAlignment="1">
      <alignment horizontal="distributed" vertical="center"/>
    </xf>
    <xf numFmtId="0" fontId="22" fillId="0" borderId="26" xfId="0" applyFont="1" applyBorder="1" applyAlignment="1">
      <alignment horizontal="center" vertical="center"/>
    </xf>
    <xf numFmtId="0" fontId="22" fillId="0" borderId="57" xfId="0" applyFont="1" applyBorder="1" applyAlignment="1">
      <alignment horizontal="center" vertical="center"/>
    </xf>
    <xf numFmtId="0" fontId="23" fillId="0" borderId="239" xfId="0" applyFont="1" applyBorder="1" applyAlignment="1">
      <alignment horizontal="center" vertical="center" textRotation="255"/>
    </xf>
    <xf numFmtId="0" fontId="23" fillId="0" borderId="240" xfId="0" applyFont="1" applyBorder="1" applyAlignment="1">
      <alignment horizontal="center" vertical="center" textRotation="255"/>
    </xf>
    <xf numFmtId="0" fontId="12" fillId="0" borderId="38"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31" xfId="0" applyFont="1" applyBorder="1" applyAlignment="1">
      <alignment horizontal="center" vertical="center"/>
    </xf>
    <xf numFmtId="0" fontId="12" fillId="0" borderId="28" xfId="0" applyFont="1" applyBorder="1" applyAlignment="1">
      <alignment horizontal="center" vertical="center"/>
    </xf>
    <xf numFmtId="0" fontId="12" fillId="0" borderId="240" xfId="0" applyFont="1" applyBorder="1" applyAlignment="1">
      <alignment horizontal="center" vertical="center" textRotation="255"/>
    </xf>
    <xf numFmtId="0" fontId="12" fillId="0" borderId="240" xfId="0" applyFont="1" applyBorder="1" applyAlignment="1">
      <alignment horizontal="distributed" vertical="center"/>
    </xf>
    <xf numFmtId="0" fontId="10" fillId="0" borderId="26" xfId="0" applyFont="1" applyBorder="1" applyAlignment="1">
      <alignment horizontal="distributed" vertical="center"/>
    </xf>
    <xf numFmtId="0" fontId="22" fillId="0" borderId="240" xfId="0" applyFont="1" applyBorder="1" applyAlignment="1">
      <alignment horizontal="center" vertical="center"/>
    </xf>
    <xf numFmtId="0" fontId="0" fillId="0" borderId="240"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33" xfId="0" applyBorder="1" applyAlignment="1" applyProtection="1">
      <alignment horizontal="center" vertical="center" shrinkToFit="1"/>
      <protection locked="0"/>
    </xf>
    <xf numFmtId="0" fontId="5" fillId="0" borderId="243" xfId="0" applyFont="1" applyBorder="1" applyAlignment="1">
      <alignment horizontal="right" vertical="top"/>
    </xf>
    <xf numFmtId="0" fontId="5" fillId="0" borderId="57" xfId="0" applyFont="1" applyBorder="1" applyAlignment="1">
      <alignment horizontal="right" vertical="top"/>
    </xf>
    <xf numFmtId="0" fontId="5" fillId="0" borderId="36" xfId="0" applyFont="1" applyBorder="1" applyAlignment="1">
      <alignment horizontal="right" vertical="top"/>
    </xf>
    <xf numFmtId="0" fontId="5" fillId="0" borderId="45" xfId="0" applyFont="1" applyBorder="1" applyAlignment="1">
      <alignment horizontal="right" vertical="top"/>
    </xf>
    <xf numFmtId="0" fontId="5" fillId="0" borderId="240" xfId="0" applyFont="1" applyBorder="1" applyAlignment="1">
      <alignment horizontal="right" vertical="top"/>
    </xf>
    <xf numFmtId="0" fontId="5" fillId="0" borderId="241" xfId="0" applyFont="1" applyBorder="1" applyAlignment="1">
      <alignment horizontal="right" vertical="top"/>
    </xf>
    <xf numFmtId="0" fontId="12" fillId="0" borderId="57" xfId="0" applyFont="1" applyBorder="1" applyAlignment="1">
      <alignment horizontal="center" vertical="center"/>
    </xf>
    <xf numFmtId="0" fontId="21" fillId="0" borderId="0" xfId="0" applyFont="1" applyAlignment="1">
      <alignment horizontal="center" vertical="center"/>
    </xf>
    <xf numFmtId="0" fontId="11" fillId="0" borderId="28" xfId="0" applyFont="1" applyBorder="1" applyAlignment="1">
      <alignment horizontal="center" vertical="center" shrinkToFit="1"/>
    </xf>
    <xf numFmtId="0" fontId="11" fillId="0" borderId="238"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236" xfId="0" applyFont="1" applyBorder="1" applyAlignment="1">
      <alignment horizontal="center" vertical="center" shrinkToFit="1"/>
    </xf>
    <xf numFmtId="0" fontId="11" fillId="0" borderId="237"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233" xfId="0" applyFont="1" applyBorder="1" applyAlignment="1">
      <alignment horizontal="center" vertical="center" shrinkToFit="1"/>
    </xf>
    <xf numFmtId="0" fontId="11" fillId="0" borderId="230" xfId="0" applyFont="1" applyBorder="1" applyAlignment="1">
      <alignment horizontal="center" vertical="center" shrinkToFit="1"/>
    </xf>
    <xf numFmtId="0" fontId="11" fillId="0" borderId="234"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235"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52" xfId="0" applyFont="1" applyBorder="1" applyAlignment="1">
      <alignment horizontal="distributed" vertical="center" shrinkToFit="1"/>
    </xf>
    <xf numFmtId="0" fontId="11" fillId="0" borderId="57" xfId="0" applyFont="1" applyBorder="1" applyAlignment="1">
      <alignment horizontal="distributed" vertical="center" shrinkToFit="1"/>
    </xf>
    <xf numFmtId="0" fontId="11" fillId="0" borderId="39" xfId="0" applyFont="1" applyBorder="1" applyAlignment="1">
      <alignment horizontal="distributed" vertical="center" shrinkToFit="1"/>
    </xf>
    <xf numFmtId="0" fontId="11" fillId="0" borderId="230" xfId="0" applyFont="1" applyBorder="1" applyAlignment="1">
      <alignment horizontal="distributed" vertical="center" shrinkToFit="1"/>
    </xf>
    <xf numFmtId="0" fontId="11" fillId="0" borderId="40" xfId="0" applyFont="1" applyBorder="1" applyAlignment="1">
      <alignment horizontal="distributed" vertical="center" shrinkToFit="1"/>
    </xf>
    <xf numFmtId="0" fontId="11" fillId="0" borderId="38" xfId="0" applyFont="1" applyBorder="1" applyAlignment="1">
      <alignment horizontal="distributed" vertical="center" shrinkToFit="1"/>
    </xf>
    <xf numFmtId="0" fontId="11" fillId="0" borderId="70" xfId="0" applyFont="1" applyBorder="1" applyAlignment="1">
      <alignment horizontal="distributed" vertical="center" shrinkToFit="1"/>
    </xf>
    <xf numFmtId="0" fontId="11" fillId="0" borderId="4" xfId="0" applyFont="1" applyBorder="1" applyAlignment="1">
      <alignment horizontal="distributed" vertical="center" shrinkToFit="1"/>
    </xf>
    <xf numFmtId="0" fontId="11" fillId="0" borderId="50" xfId="0" applyFont="1" applyBorder="1" applyAlignment="1">
      <alignment horizontal="distributed" vertical="center" shrinkToFit="1"/>
    </xf>
    <xf numFmtId="0" fontId="11" fillId="0" borderId="23" xfId="0" applyFont="1" applyBorder="1" applyAlignment="1">
      <alignment horizontal="distributed" vertical="center" shrinkToFit="1"/>
    </xf>
    <xf numFmtId="0" fontId="11" fillId="0" borderId="0" xfId="0" applyFont="1" applyBorder="1" applyAlignment="1">
      <alignment horizontal="distributed" vertical="center" shrinkToFit="1"/>
    </xf>
    <xf numFmtId="0" fontId="11" fillId="0" borderId="43" xfId="0" applyFont="1" applyBorder="1" applyAlignment="1">
      <alignment horizontal="distributed" vertical="center" shrinkToFit="1"/>
    </xf>
    <xf numFmtId="0" fontId="11" fillId="0" borderId="24" xfId="0" applyFont="1" applyBorder="1" applyAlignment="1">
      <alignment horizontal="distributed" vertical="center" shrinkToFit="1"/>
    </xf>
    <xf numFmtId="0" fontId="11" fillId="0" borderId="25" xfId="0" applyFont="1" applyBorder="1" applyAlignment="1">
      <alignment horizontal="distributed" vertical="center" shrinkToFit="1"/>
    </xf>
    <xf numFmtId="0" fontId="11" fillId="0" borderId="45" xfId="0" applyFont="1" applyBorder="1" applyAlignment="1">
      <alignment horizontal="distributed" vertical="center" shrinkToFit="1"/>
    </xf>
    <xf numFmtId="188" fontId="11" fillId="0" borderId="28" xfId="0" applyNumberFormat="1" applyFont="1" applyBorder="1" applyAlignment="1">
      <alignment horizontal="center" vertical="center" shrinkToFit="1"/>
    </xf>
    <xf numFmtId="188" fontId="11" fillId="0" borderId="238" xfId="0" applyNumberFormat="1" applyFont="1" applyBorder="1" applyAlignment="1">
      <alignment horizontal="center" vertical="center" shrinkToFit="1"/>
    </xf>
    <xf numFmtId="188" fontId="11" fillId="0" borderId="41" xfId="0" applyNumberFormat="1" applyFont="1" applyBorder="1" applyAlignment="1">
      <alignment horizontal="center" vertical="center" shrinkToFit="1"/>
    </xf>
    <xf numFmtId="188" fontId="11" fillId="0" borderId="36" xfId="0" applyNumberFormat="1" applyFont="1" applyBorder="1" applyAlignment="1">
      <alignment horizontal="center" vertical="center" shrinkToFit="1"/>
    </xf>
    <xf numFmtId="188" fontId="11" fillId="0" borderId="33" xfId="0" applyNumberFormat="1" applyFont="1" applyBorder="1" applyAlignment="1">
      <alignment horizontal="center" vertical="center" shrinkToFit="1"/>
    </xf>
    <xf numFmtId="188" fontId="11" fillId="0" borderId="52" xfId="0" applyNumberFormat="1" applyFont="1" applyBorder="1" applyAlignment="1">
      <alignment horizontal="center" vertical="center" shrinkToFit="1"/>
    </xf>
    <xf numFmtId="0" fontId="11" fillId="0" borderId="31" xfId="0" applyFont="1" applyBorder="1" applyAlignment="1">
      <alignment horizontal="distributed" vertical="center" shrinkToFit="1"/>
    </xf>
    <xf numFmtId="0" fontId="11" fillId="0" borderId="32" xfId="0" applyFont="1" applyBorder="1" applyAlignment="1">
      <alignment horizontal="distributed" vertical="center" shrinkToFit="1"/>
    </xf>
    <xf numFmtId="0" fontId="11" fillId="0" borderId="28" xfId="0" applyFont="1" applyBorder="1" applyAlignment="1">
      <alignment horizontal="distributed" vertical="center" shrinkToFit="1"/>
    </xf>
    <xf numFmtId="0" fontId="11" fillId="0" borderId="238" xfId="0" applyFont="1" applyBorder="1" applyAlignment="1">
      <alignment horizontal="distributed" vertical="center" shrinkToFit="1"/>
    </xf>
    <xf numFmtId="0" fontId="11" fillId="0" borderId="41" xfId="0" applyFont="1" applyBorder="1" applyAlignment="1">
      <alignment horizontal="distributed" vertical="center" shrinkToFit="1"/>
    </xf>
    <xf numFmtId="0" fontId="11" fillId="0" borderId="36" xfId="0" applyFont="1" applyBorder="1" applyAlignment="1">
      <alignment horizontal="distributed" vertical="center" shrinkToFit="1"/>
    </xf>
    <xf numFmtId="0" fontId="11" fillId="0" borderId="33" xfId="0" applyFont="1" applyBorder="1" applyAlignment="1">
      <alignment horizontal="distributed" vertical="center" shrinkToFit="1"/>
    </xf>
    <xf numFmtId="0" fontId="11" fillId="0" borderId="31" xfId="0" applyFont="1" applyBorder="1" applyAlignment="1">
      <alignment horizontal="center" vertical="center" shrinkToFi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1" fillId="0" borderId="2" xfId="0" applyFont="1" applyBorder="1" applyAlignment="1">
      <alignment horizontal="distributed" vertical="center" shrinkToFit="1"/>
    </xf>
    <xf numFmtId="0" fontId="11" fillId="0" borderId="231" xfId="0" applyFont="1" applyBorder="1" applyAlignment="1">
      <alignment horizontal="center" vertical="center" shrinkToFit="1"/>
    </xf>
    <xf numFmtId="0" fontId="11" fillId="0" borderId="232" xfId="0" applyFont="1" applyBorder="1" applyAlignment="1">
      <alignment horizontal="center" vertical="center" shrinkToFit="1"/>
    </xf>
    <xf numFmtId="0" fontId="12" fillId="0" borderId="38" xfId="0" applyFont="1" applyBorder="1" applyAlignment="1">
      <alignment horizontal="center" vertical="center" textRotation="255"/>
    </xf>
    <xf numFmtId="0" fontId="12" fillId="0" borderId="38" xfId="0" applyFont="1" applyBorder="1" applyAlignment="1">
      <alignment horizontal="distributed" vertical="center"/>
    </xf>
    <xf numFmtId="0" fontId="10" fillId="0" borderId="2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8" xfId="0" applyFont="1" applyBorder="1" applyAlignment="1">
      <alignment horizontal="center" vertical="center" wrapText="1"/>
    </xf>
    <xf numFmtId="0" fontId="63" fillId="0" borderId="0" xfId="0" applyFont="1" applyAlignment="1">
      <alignment horizontal="center" vertical="center"/>
    </xf>
    <xf numFmtId="0" fontId="63" fillId="0" borderId="307" xfId="0" applyFont="1" applyBorder="1" applyAlignment="1">
      <alignment horizontal="center" vertical="center"/>
    </xf>
    <xf numFmtId="0" fontId="69" fillId="3" borderId="318" xfId="0" applyFont="1" applyFill="1" applyBorder="1" applyAlignment="1">
      <alignment horizontal="center" vertical="center"/>
    </xf>
    <xf numFmtId="0" fontId="69" fillId="3" borderId="319" xfId="0" applyFont="1" applyFill="1" applyBorder="1" applyAlignment="1">
      <alignment horizontal="center" vertical="center"/>
    </xf>
    <xf numFmtId="0" fontId="69" fillId="3" borderId="320" xfId="0" applyFont="1" applyFill="1" applyBorder="1" applyAlignment="1">
      <alignment horizontal="center" vertical="center"/>
    </xf>
    <xf numFmtId="0" fontId="68" fillId="18" borderId="295" xfId="0" applyFont="1" applyFill="1" applyBorder="1" applyAlignment="1">
      <alignment horizontal="center" vertical="center"/>
    </xf>
    <xf numFmtId="0" fontId="68" fillId="18" borderId="307" xfId="0" applyFont="1" applyFill="1" applyBorder="1" applyAlignment="1">
      <alignment horizontal="center" vertical="center"/>
    </xf>
    <xf numFmtId="0" fontId="68" fillId="18" borderId="18" xfId="0" applyFont="1" applyFill="1" applyBorder="1" applyAlignment="1">
      <alignment horizontal="center" vertical="center"/>
    </xf>
    <xf numFmtId="0" fontId="68" fillId="18" borderId="293" xfId="0" applyFont="1" applyFill="1" applyBorder="1" applyAlignment="1">
      <alignment horizontal="center" vertical="center"/>
    </xf>
    <xf numFmtId="0" fontId="75" fillId="10" borderId="307" xfId="0" applyFont="1" applyFill="1" applyBorder="1" applyAlignment="1">
      <alignment horizontal="center" vertical="center"/>
    </xf>
    <xf numFmtId="0" fontId="75" fillId="10" borderId="296" xfId="0" applyFont="1" applyFill="1" applyBorder="1" applyAlignment="1">
      <alignment horizontal="center" vertical="center"/>
    </xf>
    <xf numFmtId="0" fontId="75" fillId="10" borderId="293" xfId="0" applyFont="1" applyFill="1" applyBorder="1" applyAlignment="1">
      <alignment horizontal="center" vertical="center"/>
    </xf>
    <xf numFmtId="0" fontId="75" fillId="10" borderId="309" xfId="0" applyFont="1" applyFill="1" applyBorder="1" applyAlignment="1">
      <alignment horizontal="center" vertical="center"/>
    </xf>
    <xf numFmtId="0" fontId="46" fillId="0" borderId="222" xfId="1" applyFont="1" applyBorder="1" applyAlignment="1" applyProtection="1">
      <alignment horizontal="center" vertical="center"/>
    </xf>
    <xf numFmtId="0" fontId="46" fillId="0" borderId="382" xfId="1" applyFont="1" applyBorder="1" applyAlignment="1" applyProtection="1">
      <alignment horizontal="center" vertical="center"/>
    </xf>
    <xf numFmtId="183" fontId="46" fillId="0" borderId="278" xfId="1" applyNumberFormat="1" applyFont="1" applyBorder="1" applyAlignment="1" applyProtection="1">
      <alignment horizontal="center" vertical="center" wrapText="1"/>
    </xf>
    <xf numFmtId="0" fontId="63" fillId="27" borderId="307" xfId="0" applyFont="1" applyFill="1" applyBorder="1" applyAlignment="1">
      <alignment horizontal="center" vertical="center"/>
    </xf>
    <xf numFmtId="0" fontId="63" fillId="27" borderId="296" xfId="0" applyFont="1" applyFill="1" applyBorder="1" applyAlignment="1">
      <alignment horizontal="center" vertical="center"/>
    </xf>
    <xf numFmtId="0" fontId="63" fillId="27" borderId="293" xfId="0" applyFont="1" applyFill="1" applyBorder="1" applyAlignment="1">
      <alignment horizontal="center" vertical="center"/>
    </xf>
    <xf numFmtId="0" fontId="63" fillId="27" borderId="309" xfId="0" applyFont="1" applyFill="1" applyBorder="1" applyAlignment="1">
      <alignment horizontal="center" vertical="center"/>
    </xf>
    <xf numFmtId="0" fontId="63" fillId="18" borderId="295" xfId="0" applyFont="1" applyFill="1" applyBorder="1" applyAlignment="1">
      <alignment horizontal="center" vertical="center"/>
    </xf>
    <xf numFmtId="0" fontId="63" fillId="18" borderId="18" xfId="0" applyFont="1" applyFill="1" applyBorder="1" applyAlignment="1">
      <alignment horizontal="center" vertical="center"/>
    </xf>
    <xf numFmtId="0" fontId="46" fillId="0" borderId="363" xfId="1" applyFont="1" applyBorder="1" applyAlignment="1" applyProtection="1">
      <alignment horizontal="center" vertical="center"/>
    </xf>
    <xf numFmtId="0" fontId="46" fillId="0" borderId="357" xfId="1" applyFont="1" applyBorder="1" applyAlignment="1" applyProtection="1">
      <alignment horizontal="center" vertical="center"/>
    </xf>
    <xf numFmtId="0" fontId="46" fillId="0" borderId="412" xfId="1" applyFont="1" applyBorder="1" applyAlignment="1" applyProtection="1">
      <alignment horizontal="center" vertical="center"/>
    </xf>
    <xf numFmtId="0" fontId="46" fillId="0" borderId="415" xfId="1" applyFont="1" applyBorder="1" applyAlignment="1" applyProtection="1">
      <alignment horizontal="center" vertical="center"/>
    </xf>
    <xf numFmtId="0" fontId="46" fillId="0" borderId="358" xfId="1" applyFont="1" applyBorder="1" applyAlignment="1" applyProtection="1">
      <alignment horizontal="center" vertical="center"/>
    </xf>
    <xf numFmtId="0" fontId="46" fillId="0" borderId="416" xfId="1" applyFont="1" applyBorder="1" applyAlignment="1" applyProtection="1">
      <alignment horizontal="center" vertical="center"/>
    </xf>
    <xf numFmtId="179" fontId="46" fillId="4" borderId="100" xfId="1" applyNumberFormat="1" applyFont="1" applyFill="1" applyBorder="1" applyAlignment="1" applyProtection="1">
      <alignment horizontal="center" vertical="center"/>
    </xf>
    <xf numFmtId="179" fontId="46" fillId="4" borderId="117" xfId="1" applyNumberFormat="1" applyFont="1" applyFill="1" applyBorder="1" applyAlignment="1" applyProtection="1">
      <alignment horizontal="center" vertical="center"/>
    </xf>
    <xf numFmtId="0" fontId="63" fillId="0" borderId="296" xfId="0" applyFont="1" applyBorder="1" applyAlignment="1">
      <alignment horizontal="center" vertical="center" shrinkToFit="1"/>
    </xf>
    <xf numFmtId="0" fontId="63" fillId="0" borderId="293" xfId="0" applyFont="1" applyBorder="1" applyAlignment="1">
      <alignment horizontal="center" vertical="center" shrinkToFit="1"/>
    </xf>
    <xf numFmtId="180" fontId="63" fillId="0" borderId="319" xfId="0" applyNumberFormat="1" applyFont="1" applyBorder="1" applyAlignment="1">
      <alignment horizontal="center" vertical="center" shrinkToFit="1"/>
    </xf>
    <xf numFmtId="0" fontId="63" fillId="0" borderId="320" xfId="0" applyFont="1" applyBorder="1" applyAlignment="1">
      <alignment horizontal="center" vertical="center" shrinkToFit="1"/>
    </xf>
    <xf numFmtId="0" fontId="74" fillId="3" borderId="295" xfId="0" applyFont="1" applyFill="1" applyBorder="1" applyAlignment="1">
      <alignment horizontal="center" vertical="center"/>
    </xf>
    <xf numFmtId="0" fontId="74" fillId="3" borderId="307" xfId="0" applyFont="1" applyFill="1" applyBorder="1" applyAlignment="1">
      <alignment horizontal="center" vertical="center"/>
    </xf>
    <xf numFmtId="0" fontId="74" fillId="3" borderId="296" xfId="0" applyFont="1" applyFill="1" applyBorder="1" applyAlignment="1">
      <alignment horizontal="center" vertical="center"/>
    </xf>
    <xf numFmtId="0" fontId="74" fillId="3" borderId="18" xfId="0" applyFont="1" applyFill="1" applyBorder="1" applyAlignment="1">
      <alignment horizontal="center" vertical="center"/>
    </xf>
    <xf numFmtId="0" fontId="74" fillId="3" borderId="293" xfId="0" applyFont="1" applyFill="1" applyBorder="1" applyAlignment="1">
      <alignment horizontal="center" vertical="center"/>
    </xf>
    <xf numFmtId="0" fontId="74" fillId="3" borderId="309" xfId="0" applyFont="1" applyFill="1" applyBorder="1" applyAlignment="1">
      <alignment horizontal="center" vertical="center"/>
    </xf>
    <xf numFmtId="179" fontId="46" fillId="4" borderId="145" xfId="1" applyNumberFormat="1" applyFont="1" applyFill="1" applyBorder="1" applyAlignment="1" applyProtection="1">
      <alignment horizontal="center" vertical="center"/>
    </xf>
    <xf numFmtId="179" fontId="46" fillId="4" borderId="118" xfId="1" applyNumberFormat="1" applyFont="1" applyFill="1" applyBorder="1" applyAlignment="1" applyProtection="1">
      <alignment horizontal="center" vertical="center"/>
    </xf>
    <xf numFmtId="0" fontId="46" fillId="0" borderId="392" xfId="1" applyFont="1" applyBorder="1" applyAlignment="1" applyProtection="1">
      <alignment horizontal="center" vertical="center"/>
    </xf>
    <xf numFmtId="0" fontId="46" fillId="0" borderId="102" xfId="1" applyFont="1" applyBorder="1" applyAlignment="1" applyProtection="1">
      <alignment horizontal="center" vertical="center"/>
    </xf>
    <xf numFmtId="0" fontId="46" fillId="0" borderId="0" xfId="1" applyFont="1" applyAlignment="1" applyProtection="1">
      <alignment vertical="center"/>
    </xf>
    <xf numFmtId="0" fontId="78" fillId="13" borderId="318" xfId="0" applyFont="1" applyFill="1" applyBorder="1" applyAlignment="1">
      <alignment horizontal="center" vertical="center"/>
    </xf>
    <xf numFmtId="0" fontId="78" fillId="13" borderId="319" xfId="0" applyFont="1" applyFill="1" applyBorder="1" applyAlignment="1">
      <alignment horizontal="center" vertical="center"/>
    </xf>
    <xf numFmtId="0" fontId="78" fillId="13" borderId="320" xfId="0" applyFont="1" applyFill="1" applyBorder="1" applyAlignment="1">
      <alignment horizontal="center" vertical="center"/>
    </xf>
    <xf numFmtId="0" fontId="69" fillId="26" borderId="295" xfId="0" applyFont="1" applyFill="1" applyBorder="1" applyAlignment="1">
      <alignment horizontal="center" vertical="center" shrinkToFit="1"/>
    </xf>
    <xf numFmtId="0" fontId="69" fillId="26" borderId="296" xfId="0" applyFont="1" applyFill="1" applyBorder="1" applyAlignment="1">
      <alignment horizontal="center" vertical="center" shrinkToFit="1"/>
    </xf>
    <xf numFmtId="0" fontId="69" fillId="26" borderId="18" xfId="0" applyFont="1" applyFill="1" applyBorder="1" applyAlignment="1">
      <alignment horizontal="center" vertical="center" shrinkToFit="1"/>
    </xf>
    <xf numFmtId="0" fontId="69" fillId="26" borderId="309" xfId="0" applyFont="1" applyFill="1" applyBorder="1" applyAlignment="1">
      <alignment horizontal="center" vertical="center" shrinkToFit="1"/>
    </xf>
    <xf numFmtId="0" fontId="47" fillId="0" borderId="363" xfId="1" applyFont="1" applyBorder="1" applyAlignment="1" applyProtection="1">
      <alignment horizontal="center" vertical="center"/>
    </xf>
    <xf numFmtId="0" fontId="47" fillId="0" borderId="357" xfId="1" applyFont="1" applyBorder="1" applyAlignment="1" applyProtection="1">
      <alignment horizontal="center" vertical="center"/>
    </xf>
    <xf numFmtId="0" fontId="47" fillId="0" borderId="378" xfId="1" applyNumberFormat="1" applyFont="1" applyBorder="1" applyAlignment="1" applyProtection="1">
      <alignment horizontal="center" vertical="center" wrapText="1"/>
    </xf>
    <xf numFmtId="0" fontId="47" fillId="0" borderId="380" xfId="1" applyNumberFormat="1" applyFont="1" applyBorder="1" applyAlignment="1" applyProtection="1">
      <alignment horizontal="center" vertical="center" wrapText="1"/>
    </xf>
    <xf numFmtId="0" fontId="47" fillId="0" borderId="379" xfId="1" applyNumberFormat="1" applyFont="1" applyBorder="1" applyAlignment="1" applyProtection="1">
      <alignment horizontal="center" vertical="center"/>
    </xf>
    <xf numFmtId="0" fontId="47" fillId="0" borderId="381" xfId="1" applyNumberFormat="1" applyFont="1" applyBorder="1" applyAlignment="1" applyProtection="1">
      <alignment horizontal="center" vertical="center"/>
    </xf>
    <xf numFmtId="0" fontId="47" fillId="0" borderId="425" xfId="1" quotePrefix="1" applyNumberFormat="1" applyFont="1" applyBorder="1" applyAlignment="1" applyProtection="1">
      <alignment horizontal="center" vertical="center"/>
    </xf>
    <xf numFmtId="0" fontId="47" fillId="0" borderId="426" xfId="1" quotePrefix="1" applyNumberFormat="1" applyFont="1" applyBorder="1" applyAlignment="1" applyProtection="1">
      <alignment horizontal="center" vertical="center"/>
    </xf>
    <xf numFmtId="189" fontId="79" fillId="0" borderId="305" xfId="0" applyNumberFormat="1" applyFont="1" applyBorder="1" applyAlignment="1" applyProtection="1">
      <alignment horizontal="center" vertical="center"/>
      <protection locked="0"/>
    </xf>
    <xf numFmtId="189" fontId="79" fillId="0" borderId="306" xfId="0" applyNumberFormat="1" applyFont="1" applyBorder="1" applyAlignment="1" applyProtection="1">
      <alignment horizontal="center" vertical="center"/>
      <protection locked="0"/>
    </xf>
    <xf numFmtId="181" fontId="79" fillId="17" borderId="92" xfId="0" applyNumberFormat="1" applyFont="1" applyFill="1" applyBorder="1" applyAlignment="1" applyProtection="1">
      <alignment horizontal="center" vertical="center" shrinkToFit="1"/>
      <protection locked="0"/>
    </xf>
    <xf numFmtId="181" fontId="79" fillId="17" borderId="304" xfId="0" applyNumberFormat="1" applyFont="1" applyFill="1" applyBorder="1" applyAlignment="1" applyProtection="1">
      <alignment horizontal="center" vertical="center" shrinkToFit="1"/>
      <protection locked="0"/>
    </xf>
    <xf numFmtId="0" fontId="69" fillId="0" borderId="223" xfId="0" applyFont="1" applyBorder="1" applyAlignment="1">
      <alignment horizontal="center" vertical="center"/>
    </xf>
    <xf numFmtId="0" fontId="69" fillId="0" borderId="306" xfId="0" applyFont="1" applyBorder="1" applyAlignment="1">
      <alignment horizontal="center" vertical="center"/>
    </xf>
    <xf numFmtId="180" fontId="79" fillId="0" borderId="92" xfId="0" applyNumberFormat="1" applyFont="1" applyBorder="1" applyAlignment="1" applyProtection="1">
      <alignment horizontal="center" vertical="center"/>
      <protection locked="0"/>
    </xf>
    <xf numFmtId="180" fontId="79" fillId="0" borderId="304" xfId="0" applyNumberFormat="1" applyFont="1" applyBorder="1" applyAlignment="1" applyProtection="1">
      <alignment horizontal="center" vertical="center"/>
      <protection locked="0"/>
    </xf>
    <xf numFmtId="189" fontId="79" fillId="17" borderId="305" xfId="0" applyNumberFormat="1" applyFont="1" applyFill="1" applyBorder="1" applyAlignment="1" applyProtection="1">
      <alignment horizontal="center" vertical="center" shrinkToFit="1"/>
      <protection locked="0"/>
    </xf>
    <xf numFmtId="189" fontId="79" fillId="17" borderId="306" xfId="0" applyNumberFormat="1" applyFont="1" applyFill="1" applyBorder="1" applyAlignment="1" applyProtection="1">
      <alignment horizontal="center" vertical="center" shrinkToFit="1"/>
      <protection locked="0"/>
    </xf>
    <xf numFmtId="0" fontId="68" fillId="19" borderId="222" xfId="0" applyFont="1" applyFill="1" applyBorder="1" applyAlignment="1">
      <alignment horizontal="center" vertical="center"/>
    </xf>
    <xf numFmtId="0" fontId="68" fillId="19" borderId="382" xfId="0" applyFont="1" applyFill="1" applyBorder="1" applyAlignment="1">
      <alignment horizontal="center" vertical="center"/>
    </xf>
    <xf numFmtId="179" fontId="45" fillId="4" borderId="171" xfId="1" applyNumberFormat="1" applyFont="1" applyFill="1" applyBorder="1" applyAlignment="1" applyProtection="1">
      <alignment vertical="center"/>
    </xf>
    <xf numFmtId="179" fontId="45" fillId="4" borderId="177" xfId="1" applyNumberFormat="1" applyFont="1" applyFill="1" applyBorder="1" applyAlignment="1" applyProtection="1">
      <alignment vertical="center"/>
    </xf>
    <xf numFmtId="0" fontId="68" fillId="15" borderId="81" xfId="0" applyFont="1" applyFill="1" applyBorder="1" applyAlignment="1">
      <alignment horizontal="center" vertical="center" shrinkToFit="1"/>
    </xf>
    <xf numFmtId="0" fontId="68" fillId="15" borderId="386" xfId="0" applyFont="1" applyFill="1" applyBorder="1" applyAlignment="1">
      <alignment horizontal="center" vertical="center" shrinkToFit="1"/>
    </xf>
    <xf numFmtId="0" fontId="68" fillId="15" borderId="80" xfId="0" applyFont="1" applyFill="1" applyBorder="1" applyAlignment="1">
      <alignment horizontal="center" vertical="center" shrinkToFit="1"/>
    </xf>
    <xf numFmtId="0" fontId="68" fillId="15" borderId="385" xfId="0" applyFont="1" applyFill="1" applyBorder="1" applyAlignment="1">
      <alignment horizontal="center" vertical="center" shrinkToFit="1"/>
    </xf>
    <xf numFmtId="0" fontId="46" fillId="0" borderId="116" xfId="1" applyFont="1" applyBorder="1" applyAlignment="1" applyProtection="1">
      <alignment horizontal="center" vertical="center"/>
    </xf>
    <xf numFmtId="0" fontId="46" fillId="0" borderId="100" xfId="1" applyFont="1" applyBorder="1" applyAlignment="1" applyProtection="1">
      <alignment horizontal="center" vertical="center"/>
    </xf>
    <xf numFmtId="179" fontId="45" fillId="0" borderId="0" xfId="1" applyNumberFormat="1" applyFont="1" applyFill="1" applyBorder="1" applyAlignment="1" applyProtection="1">
      <alignment vertical="center"/>
    </xf>
    <xf numFmtId="179" fontId="46" fillId="4" borderId="143" xfId="1" applyNumberFormat="1" applyFont="1" applyFill="1" applyBorder="1" applyAlignment="1" applyProtection="1">
      <alignment vertical="center"/>
    </xf>
    <xf numFmtId="0" fontId="41" fillId="4" borderId="149" xfId="1" applyFont="1" applyFill="1" applyBorder="1" applyAlignment="1" applyProtection="1">
      <alignment vertical="center"/>
    </xf>
    <xf numFmtId="0" fontId="41" fillId="4" borderId="156" xfId="1" applyFont="1" applyFill="1" applyBorder="1" applyAlignment="1" applyProtection="1">
      <alignment vertical="center"/>
    </xf>
    <xf numFmtId="0" fontId="46" fillId="0" borderId="129" xfId="1" applyFont="1" applyBorder="1" applyAlignment="1" applyProtection="1">
      <alignment horizontal="center" vertical="center"/>
    </xf>
    <xf numFmtId="0" fontId="46" fillId="0" borderId="130" xfId="1" applyFont="1" applyBorder="1" applyAlignment="1" applyProtection="1">
      <alignment horizontal="center" vertical="center"/>
    </xf>
    <xf numFmtId="179" fontId="46" fillId="4" borderId="130" xfId="1" applyNumberFormat="1" applyFont="1" applyFill="1" applyBorder="1" applyAlignment="1" applyProtection="1">
      <alignment horizontal="center" vertical="center"/>
    </xf>
    <xf numFmtId="179" fontId="46" fillId="4" borderId="414" xfId="1" applyNumberFormat="1" applyFont="1" applyFill="1" applyBorder="1" applyAlignment="1" applyProtection="1">
      <alignment horizontal="center" vertical="center"/>
    </xf>
    <xf numFmtId="0" fontId="46" fillId="0" borderId="481" xfId="1" applyFont="1" applyBorder="1" applyAlignment="1" applyProtection="1">
      <alignment horizontal="center" vertical="center"/>
    </xf>
    <xf numFmtId="0" fontId="46" fillId="0" borderId="145" xfId="1" applyFont="1" applyBorder="1" applyAlignment="1" applyProtection="1">
      <alignment horizontal="center" vertical="center"/>
    </xf>
    <xf numFmtId="0" fontId="69" fillId="15" borderId="81" xfId="0" applyFont="1" applyFill="1" applyBorder="1" applyAlignment="1">
      <alignment horizontal="center" vertical="center" shrinkToFit="1"/>
    </xf>
    <xf numFmtId="0" fontId="69" fillId="15" borderId="386" xfId="0" applyFont="1" applyFill="1" applyBorder="1" applyAlignment="1">
      <alignment horizontal="center" vertical="center" shrinkToFit="1"/>
    </xf>
    <xf numFmtId="179" fontId="63" fillId="0" borderId="295" xfId="0" applyNumberFormat="1" applyFont="1" applyBorder="1" applyAlignment="1">
      <alignment horizontal="center" vertical="center" shrinkToFit="1"/>
    </xf>
    <xf numFmtId="0" fontId="63" fillId="0" borderId="18" xfId="0" applyFont="1" applyBorder="1" applyAlignment="1">
      <alignment horizontal="center" vertical="center" shrinkToFit="1"/>
    </xf>
    <xf numFmtId="0" fontId="63" fillId="0" borderId="309" xfId="0" applyFont="1" applyBorder="1" applyAlignment="1">
      <alignment horizontal="center" vertical="center" shrinkToFit="1"/>
    </xf>
    <xf numFmtId="179" fontId="46" fillId="0" borderId="423" xfId="1" applyNumberFormat="1" applyFont="1" applyFill="1" applyBorder="1" applyAlignment="1" applyProtection="1">
      <alignment horizontal="center" vertical="center"/>
    </xf>
    <xf numFmtId="179" fontId="46" fillId="9" borderId="202" xfId="1" applyNumberFormat="1" applyFont="1" applyFill="1" applyBorder="1" applyAlignment="1" applyProtection="1">
      <alignment horizontal="center" vertical="center"/>
    </xf>
    <xf numFmtId="179" fontId="46" fillId="9" borderId="123" xfId="1" applyNumberFormat="1" applyFont="1" applyFill="1" applyBorder="1" applyAlignment="1" applyProtection="1">
      <alignment horizontal="center" vertical="center"/>
    </xf>
    <xf numFmtId="0" fontId="40" fillId="14" borderId="278" xfId="0" applyFont="1" applyFill="1" applyBorder="1" applyAlignment="1">
      <alignment horizontal="left" vertical="center"/>
    </xf>
    <xf numFmtId="0" fontId="40" fillId="14" borderId="0" xfId="0" applyFont="1" applyFill="1" applyBorder="1" applyAlignment="1">
      <alignment horizontal="left" vertical="center"/>
    </xf>
    <xf numFmtId="0" fontId="74" fillId="3" borderId="278" xfId="0" applyFont="1" applyFill="1" applyBorder="1" applyAlignment="1">
      <alignment horizontal="center" vertical="center"/>
    </xf>
    <xf numFmtId="0" fontId="74" fillId="3" borderId="0" xfId="0" applyFont="1" applyFill="1" applyBorder="1" applyAlignment="1">
      <alignment horizontal="center" vertical="center"/>
    </xf>
    <xf numFmtId="0" fontId="74" fillId="3" borderId="298" xfId="0" applyFont="1" applyFill="1" applyBorder="1" applyAlignment="1">
      <alignment horizontal="center" vertical="center"/>
    </xf>
    <xf numFmtId="0" fontId="47" fillId="0" borderId="379" xfId="1" applyFont="1" applyBorder="1" applyAlignment="1" applyProtection="1">
      <alignment horizontal="center" vertical="center"/>
    </xf>
    <xf numFmtId="0" fontId="47" fillId="0" borderId="381" xfId="1" applyFont="1" applyBorder="1" applyAlignment="1" applyProtection="1">
      <alignment horizontal="center" vertical="center"/>
    </xf>
    <xf numFmtId="0" fontId="47" fillId="0" borderId="378" xfId="1" applyFont="1" applyBorder="1" applyAlignment="1" applyProtection="1">
      <alignment horizontal="center" vertical="center" wrapText="1"/>
    </xf>
    <xf numFmtId="0" fontId="47" fillId="0" borderId="380" xfId="1" applyFont="1" applyBorder="1" applyAlignment="1" applyProtection="1">
      <alignment horizontal="center" vertical="center" wrapText="1"/>
    </xf>
    <xf numFmtId="0" fontId="46" fillId="0" borderId="108" xfId="1" applyFont="1" applyBorder="1" applyAlignment="1" applyProtection="1">
      <alignment horizontal="center" vertical="center"/>
    </xf>
    <xf numFmtId="0" fontId="46" fillId="0" borderId="317" xfId="1" applyFont="1" applyBorder="1" applyAlignment="1" applyProtection="1">
      <alignment horizontal="center" vertical="center"/>
    </xf>
    <xf numFmtId="0" fontId="46" fillId="0" borderId="369" xfId="1" applyFont="1" applyBorder="1" applyAlignment="1" applyProtection="1">
      <alignment horizontal="center" vertical="center"/>
    </xf>
    <xf numFmtId="0" fontId="46" fillId="0" borderId="277" xfId="1" applyFont="1" applyBorder="1" applyAlignment="1" applyProtection="1">
      <alignment horizontal="center" vertical="center"/>
    </xf>
    <xf numFmtId="0" fontId="73" fillId="14" borderId="293" xfId="0" applyFont="1" applyFill="1" applyBorder="1" applyAlignment="1">
      <alignment horizontal="center" vertical="center"/>
    </xf>
    <xf numFmtId="189" fontId="63" fillId="0" borderId="318" xfId="0" applyNumberFormat="1" applyFont="1" applyBorder="1" applyAlignment="1">
      <alignment horizontal="center" vertical="center" shrinkToFit="1"/>
    </xf>
    <xf numFmtId="0" fontId="63" fillId="0" borderId="389" xfId="0" applyFont="1" applyBorder="1" applyAlignment="1">
      <alignment horizontal="center" vertical="center" shrinkToFit="1"/>
    </xf>
    <xf numFmtId="0" fontId="63" fillId="0" borderId="311" xfId="0" applyFont="1" applyBorder="1" applyAlignment="1">
      <alignment horizontal="center" vertical="center" shrinkToFit="1"/>
    </xf>
    <xf numFmtId="0" fontId="47" fillId="0" borderId="425" xfId="1" quotePrefix="1" applyFont="1" applyBorder="1" applyAlignment="1" applyProtection="1">
      <alignment horizontal="center" vertical="center"/>
    </xf>
    <xf numFmtId="0" fontId="47" fillId="0" borderId="426" xfId="1" quotePrefix="1" applyFont="1" applyBorder="1" applyAlignment="1" applyProtection="1">
      <alignment horizontal="center" vertical="center"/>
    </xf>
    <xf numFmtId="0" fontId="68" fillId="0" borderId="390" xfId="0" applyFont="1" applyBorder="1" applyAlignment="1" applyProtection="1">
      <alignment horizontal="center" vertical="center" wrapText="1"/>
    </xf>
    <xf numFmtId="0" fontId="69" fillId="0" borderId="382" xfId="0" applyFont="1" applyBorder="1" applyAlignment="1" applyProtection="1">
      <alignment horizontal="center" vertical="center"/>
    </xf>
    <xf numFmtId="0" fontId="69" fillId="4" borderId="383" xfId="0" applyFont="1" applyFill="1" applyBorder="1" applyAlignment="1">
      <alignment horizontal="center" vertical="center" shrinkToFit="1"/>
    </xf>
    <xf numFmtId="0" fontId="69" fillId="4" borderId="384" xfId="0" applyFont="1" applyFill="1" applyBorder="1" applyAlignment="1">
      <alignment horizontal="center" vertical="center" shrinkToFit="1"/>
    </xf>
    <xf numFmtId="0" fontId="69" fillId="4" borderId="93" xfId="0" applyFont="1" applyFill="1" applyBorder="1" applyAlignment="1">
      <alignment horizontal="center" vertical="center" shrinkToFit="1"/>
    </xf>
    <xf numFmtId="0" fontId="69" fillId="15" borderId="82" xfId="0" applyFont="1" applyFill="1" applyBorder="1" applyAlignment="1">
      <alignment horizontal="center" vertical="center" wrapText="1"/>
    </xf>
    <xf numFmtId="0" fontId="69" fillId="15" borderId="387" xfId="0" applyFont="1" applyFill="1" applyBorder="1" applyAlignment="1">
      <alignment horizontal="center" vertical="center" wrapText="1"/>
    </xf>
    <xf numFmtId="0" fontId="69" fillId="15" borderId="81" xfId="0" applyFont="1" applyFill="1" applyBorder="1" applyAlignment="1">
      <alignment horizontal="center" vertical="center" wrapText="1"/>
    </xf>
    <xf numFmtId="0" fontId="69" fillId="15" borderId="386" xfId="0" applyFont="1" applyFill="1" applyBorder="1" applyAlignment="1">
      <alignment horizontal="center" vertical="center" wrapText="1"/>
    </xf>
    <xf numFmtId="179" fontId="46" fillId="4" borderId="169" xfId="1" applyNumberFormat="1" applyFont="1" applyFill="1" applyBorder="1" applyAlignment="1" applyProtection="1">
      <alignment horizontal="center" vertical="center"/>
    </xf>
    <xf numFmtId="179" fontId="46" fillId="4" borderId="411" xfId="1" applyNumberFormat="1" applyFont="1" applyFill="1" applyBorder="1" applyAlignment="1" applyProtection="1">
      <alignment horizontal="center" vertical="center"/>
    </xf>
    <xf numFmtId="0" fontId="46" fillId="0" borderId="480" xfId="1" applyFont="1" applyBorder="1" applyAlignment="1" applyProtection="1">
      <alignment horizontal="center" vertical="center"/>
    </xf>
    <xf numFmtId="0" fontId="46" fillId="0" borderId="169" xfId="1" applyFont="1" applyBorder="1" applyAlignment="1" applyProtection="1">
      <alignment horizontal="center" vertical="center"/>
    </xf>
    <xf numFmtId="0" fontId="63" fillId="0" borderId="390" xfId="0" applyFont="1" applyBorder="1" applyAlignment="1">
      <alignment horizontal="center" vertical="center" shrinkToFit="1"/>
    </xf>
    <xf numFmtId="0" fontId="63" fillId="0" borderId="382" xfId="0" applyFont="1" applyBorder="1" applyAlignment="1">
      <alignment horizontal="center" vertical="center" shrinkToFit="1"/>
    </xf>
    <xf numFmtId="179" fontId="46" fillId="4" borderId="102" xfId="1" applyNumberFormat="1" applyFont="1" applyFill="1" applyBorder="1" applyAlignment="1" applyProtection="1">
      <alignment horizontal="center" vertical="center"/>
    </xf>
    <xf numFmtId="179" fontId="46" fillId="4" borderId="413" xfId="1" applyNumberFormat="1" applyFont="1" applyFill="1" applyBorder="1" applyAlignment="1" applyProtection="1">
      <alignment horizontal="center" vertical="center"/>
    </xf>
    <xf numFmtId="0" fontId="46" fillId="0" borderId="482" xfId="1" applyFont="1" applyBorder="1" applyAlignment="1" applyProtection="1">
      <alignment horizontal="center" vertical="center"/>
    </xf>
    <xf numFmtId="0" fontId="46" fillId="0" borderId="202" xfId="1" applyFont="1" applyBorder="1" applyAlignment="1" applyProtection="1">
      <alignment horizontal="center" vertical="center"/>
    </xf>
    <xf numFmtId="58" fontId="14" fillId="2" borderId="36" xfId="0" applyNumberFormat="1" applyFont="1" applyFill="1" applyBorder="1" applyAlignment="1">
      <alignment horizontal="center" vertical="center" shrinkToFit="1"/>
    </xf>
    <xf numFmtId="0" fontId="14" fillId="2" borderId="54" xfId="0" applyFont="1" applyFill="1" applyBorder="1" applyAlignment="1">
      <alignment horizontal="center" vertical="center" shrinkToFit="1"/>
    </xf>
    <xf numFmtId="0" fontId="14" fillId="2" borderId="39" xfId="0" applyFont="1" applyFill="1" applyBorder="1" applyAlignment="1">
      <alignment horizontal="center" vertical="center" shrinkToFit="1"/>
    </xf>
  </cellXfs>
  <cellStyles count="5">
    <cellStyle name="ハイパーリンク" xfId="4" builtinId="8"/>
    <cellStyle name="桁区切り" xfId="2" builtinId="6"/>
    <cellStyle name="桁区切り 2" xfId="3"/>
    <cellStyle name="標準" xfId="0" builtinId="0"/>
    <cellStyle name="標準 2" xfId="1"/>
  </cellStyles>
  <dxfs count="41">
    <dxf>
      <fill>
        <patternFill>
          <bgColor rgb="FFFFFFCC"/>
        </patternFill>
      </fill>
    </dxf>
    <dxf>
      <font>
        <color theme="0"/>
      </font>
    </dxf>
    <dxf>
      <font>
        <color theme="0"/>
      </font>
    </dxf>
    <dxf>
      <font>
        <color theme="0"/>
      </font>
    </dxf>
    <dxf>
      <font>
        <color theme="0"/>
      </font>
    </dxf>
    <dxf>
      <font>
        <color theme="0"/>
      </font>
    </dxf>
    <dxf>
      <font>
        <color theme="0"/>
      </font>
    </dxf>
    <dxf>
      <font>
        <color theme="0"/>
      </font>
    </dxf>
    <dxf>
      <font>
        <b val="0"/>
        <i val="0"/>
        <color rgb="FFFFFF00"/>
      </font>
    </dxf>
    <dxf>
      <font>
        <b/>
        <i val="0"/>
        <color theme="1"/>
      </font>
      <fill>
        <patternFill>
          <bgColor rgb="FFFFFF00"/>
        </patternFill>
      </fill>
    </dxf>
    <dxf>
      <font>
        <b/>
        <i val="0"/>
        <color theme="0"/>
      </font>
      <fill>
        <patternFill>
          <bgColor rgb="FFC00000"/>
        </patternFill>
      </fill>
    </dxf>
    <dxf>
      <font>
        <b/>
        <i val="0"/>
      </font>
      <fill>
        <patternFill>
          <bgColor rgb="FFFF0000"/>
        </patternFill>
      </fill>
      <border>
        <left style="thin">
          <color auto="1"/>
        </left>
        <right style="thin">
          <color auto="1"/>
        </right>
        <top style="thin">
          <color auto="1"/>
        </top>
        <bottom style="thin">
          <color auto="1"/>
        </bottom>
      </border>
    </dxf>
    <dxf>
      <font>
        <color theme="1"/>
      </font>
    </dxf>
    <dxf>
      <font>
        <color theme="1"/>
      </font>
      <fill>
        <patternFill>
          <bgColor rgb="FFFFC000"/>
        </patternFill>
      </fill>
      <border>
        <right style="thin">
          <color auto="1"/>
        </right>
        <top style="thin">
          <color auto="1"/>
        </top>
      </border>
    </dxf>
    <dxf>
      <font>
        <color theme="0"/>
      </font>
      <fill>
        <patternFill>
          <bgColor theme="1"/>
        </patternFill>
      </fill>
      <border>
        <right style="thin">
          <color theme="0"/>
        </right>
        <top style="thin">
          <color theme="0"/>
        </top>
        <bottom style="thin">
          <color theme="0"/>
        </bottom>
      </border>
    </dxf>
    <dxf>
      <font>
        <color theme="0" tint="-0.24994659260841701"/>
      </font>
    </dxf>
    <dxf>
      <fill>
        <patternFill>
          <bgColor theme="0" tint="-0.499984740745262"/>
        </patternFill>
      </fill>
      <border>
        <left/>
        <right/>
        <bottom/>
        <vertical/>
        <horizontal/>
      </border>
    </dxf>
    <dxf>
      <fill>
        <patternFill>
          <bgColor theme="0" tint="-0.499984740745262"/>
        </patternFill>
      </fill>
      <border>
        <left/>
        <right/>
        <top/>
        <vertical/>
        <horizontal/>
      </border>
    </dxf>
    <dxf>
      <fill>
        <patternFill>
          <bgColor theme="0" tint="-0.24994659260841701"/>
        </patternFill>
      </fill>
      <border>
        <left/>
        <top/>
        <vertical/>
        <horizontal/>
      </border>
    </dxf>
    <dxf>
      <font>
        <color theme="0" tint="-0.499984740745262"/>
      </font>
      <fill>
        <patternFill>
          <bgColor theme="0" tint="-0.499984740745262"/>
        </patternFill>
      </fill>
      <border>
        <left style="thin">
          <color auto="1"/>
        </left>
        <right/>
        <top style="thin">
          <color auto="1"/>
        </top>
        <bottom/>
      </border>
    </dxf>
    <dxf>
      <font>
        <b/>
        <i val="0"/>
      </font>
      <fill>
        <patternFill>
          <bgColor rgb="FFFF0000"/>
        </patternFill>
      </fill>
      <border>
        <left style="thin">
          <color auto="1"/>
        </left>
        <right style="thin">
          <color auto="1"/>
        </right>
        <top style="thin">
          <color auto="1"/>
        </top>
        <bottom style="thin">
          <color auto="1"/>
        </bottom>
        <vertical/>
        <horizontal/>
      </border>
    </dxf>
    <dxf>
      <fill>
        <patternFill>
          <bgColor rgb="FFFFFF00"/>
        </patternFill>
      </fill>
      <border>
        <top style="thin">
          <color auto="1"/>
        </top>
        <bottom style="thin">
          <color auto="1"/>
        </bottom>
      </border>
    </dxf>
    <dxf>
      <font>
        <color theme="1"/>
      </font>
      <fill>
        <patternFill>
          <bgColor rgb="FFFFCCFF"/>
        </patternFill>
      </fill>
      <border>
        <left style="thin">
          <color rgb="FFFF99FF"/>
        </left>
        <top style="thin">
          <color rgb="FFFF99FF"/>
        </top>
        <bottom style="thin">
          <color rgb="FFFF99FF"/>
        </bottom>
      </border>
    </dxf>
    <dxf>
      <fill>
        <patternFill patternType="none">
          <bgColor auto="1"/>
        </patternFill>
      </fill>
    </dxf>
    <dxf>
      <font>
        <b/>
        <i val="0"/>
        <color theme="0"/>
      </font>
      <fill>
        <patternFill>
          <bgColor rgb="FFC00000"/>
        </patternFill>
      </fill>
    </dxf>
    <dxf>
      <fill>
        <patternFill patternType="none">
          <bgColor auto="1"/>
        </patternFill>
      </fill>
    </dxf>
    <dxf>
      <font>
        <b/>
        <i val="0"/>
        <color theme="0"/>
      </font>
      <fill>
        <patternFill>
          <bgColor rgb="FFC00000"/>
        </patternFill>
      </fill>
    </dxf>
    <dxf>
      <font>
        <b/>
        <i val="0"/>
      </font>
      <fill>
        <patternFill>
          <bgColor rgb="FF00B0F0"/>
        </patternFill>
      </fill>
    </dxf>
    <dxf>
      <font>
        <b/>
        <i val="0"/>
      </font>
      <fill>
        <patternFill>
          <bgColor rgb="FF00B0F0"/>
        </patternFill>
      </fill>
    </dxf>
    <dxf>
      <font>
        <color theme="1"/>
      </font>
      <fill>
        <patternFill patternType="none">
          <bgColor auto="1"/>
        </patternFill>
      </fill>
    </dxf>
    <dxf>
      <font>
        <b/>
        <i val="0"/>
        <color theme="0"/>
      </font>
      <fill>
        <patternFill>
          <bgColor rgb="FFC00000"/>
        </patternFill>
      </fill>
    </dxf>
    <dxf>
      <font>
        <b/>
        <i val="0"/>
        <color theme="1"/>
      </font>
      <fill>
        <patternFill>
          <bgColor rgb="FFC00000"/>
        </patternFill>
      </fill>
    </dxf>
    <dxf>
      <fill>
        <patternFill>
          <bgColor rgb="FFFFFF00"/>
        </patternFill>
      </fill>
    </dxf>
    <dxf>
      <fill>
        <patternFill>
          <bgColor rgb="FFFFFF00"/>
        </patternFill>
      </fill>
    </dxf>
    <dxf>
      <font>
        <color theme="0"/>
      </font>
      <fill>
        <patternFill>
          <bgColor theme="1" tint="0.34998626667073579"/>
        </patternFill>
      </fill>
    </dxf>
    <dxf>
      <font>
        <color theme="0"/>
      </font>
      <fill>
        <patternFill>
          <bgColor theme="1" tint="0.34998626667073579"/>
        </patternFill>
      </fill>
    </dxf>
    <dxf>
      <fill>
        <patternFill>
          <bgColor rgb="FFFF0000"/>
        </patternFill>
      </fill>
    </dxf>
    <dxf>
      <font>
        <b/>
        <i val="0"/>
      </font>
      <fill>
        <patternFill>
          <bgColor rgb="FFFF0000"/>
        </patternFill>
      </fill>
      <border>
        <left/>
        <right/>
      </border>
    </dxf>
    <dxf>
      <fill>
        <patternFill>
          <bgColor theme="1" tint="4.9989318521683403E-2"/>
        </patternFill>
      </fill>
    </dxf>
    <dxf>
      <font>
        <color auto="1"/>
      </font>
      <fill>
        <patternFill patternType="solid">
          <bgColor theme="0"/>
        </patternFill>
      </fill>
      <border>
        <left style="thin">
          <color rgb="FFFF99FF"/>
        </left>
        <right style="thin">
          <color rgb="FFFF99FF"/>
        </right>
        <top style="thin">
          <color rgb="FFFF99FF"/>
        </top>
        <bottom style="thin">
          <color rgb="FFFF99FF"/>
        </bottom>
      </border>
    </dxf>
    <dxf>
      <fill>
        <patternFill>
          <bgColor rgb="FFFF0000"/>
        </patternFill>
      </fill>
    </dxf>
  </dxfs>
  <tableStyles count="0" defaultTableStyle="TableStyleMedium2" defaultPivotStyle="PivotStyleLight16"/>
  <colors>
    <mruColors>
      <color rgb="FFFF00FF"/>
      <color rgb="FFFF99FF"/>
      <color rgb="FF777777"/>
      <color rgb="FF979797"/>
      <color rgb="FFC7C7C7"/>
      <color rgb="FFFFCCFF"/>
      <color rgb="FFCC66FF"/>
      <color rgb="FF0000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79375</xdr:colOff>
      <xdr:row>19</xdr:row>
      <xdr:rowOff>277813</xdr:rowOff>
    </xdr:from>
    <xdr:to>
      <xdr:col>8</xdr:col>
      <xdr:colOff>1005419</xdr:colOff>
      <xdr:row>21</xdr:row>
      <xdr:rowOff>145520</xdr:rowOff>
    </xdr:to>
    <xdr:sp macro="" textlink="">
      <xdr:nvSpPr>
        <xdr:cNvPr id="3" name="正方形/長方形 2"/>
        <xdr:cNvSpPr/>
      </xdr:nvSpPr>
      <xdr:spPr>
        <a:xfrm>
          <a:off x="8453438" y="5900209"/>
          <a:ext cx="2288648"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←年金収入のある方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79375</xdr:colOff>
      <xdr:row>35</xdr:row>
      <xdr:rowOff>79375</xdr:rowOff>
    </xdr:from>
    <xdr:to>
      <xdr:col>3</xdr:col>
      <xdr:colOff>1296460</xdr:colOff>
      <xdr:row>36</xdr:row>
      <xdr:rowOff>238124</xdr:rowOff>
    </xdr:to>
    <xdr:sp macro="" textlink="">
      <xdr:nvSpPr>
        <xdr:cNvPr id="4" name="正方形/長方形 3"/>
        <xdr:cNvSpPr/>
      </xdr:nvSpPr>
      <xdr:spPr>
        <a:xfrm>
          <a:off x="1640417" y="10358438"/>
          <a:ext cx="2579689"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↓給与収入のある方↓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52916</xdr:colOff>
      <xdr:row>54</xdr:row>
      <xdr:rowOff>39688</xdr:rowOff>
    </xdr:from>
    <xdr:to>
      <xdr:col>4</xdr:col>
      <xdr:colOff>648230</xdr:colOff>
      <xdr:row>55</xdr:row>
      <xdr:rowOff>198436</xdr:rowOff>
    </xdr:to>
    <xdr:sp macro="" textlink="">
      <xdr:nvSpPr>
        <xdr:cNvPr id="6" name="正方形/長方形 5"/>
        <xdr:cNvSpPr/>
      </xdr:nvSpPr>
      <xdr:spPr>
        <a:xfrm>
          <a:off x="1613958" y="15848542"/>
          <a:ext cx="3320522"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↑社会保険料控除のある方↑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92604</xdr:colOff>
      <xdr:row>58</xdr:row>
      <xdr:rowOff>13229</xdr:rowOff>
    </xdr:from>
    <xdr:to>
      <xdr:col>6</xdr:col>
      <xdr:colOff>1018645</xdr:colOff>
      <xdr:row>61</xdr:row>
      <xdr:rowOff>3702</xdr:rowOff>
    </xdr:to>
    <xdr:sp macro="" textlink="">
      <xdr:nvSpPr>
        <xdr:cNvPr id="7" name="正方形/長方形 6"/>
        <xdr:cNvSpPr/>
      </xdr:nvSpPr>
      <xdr:spPr>
        <a:xfrm>
          <a:off x="5741458" y="16986250"/>
          <a:ext cx="2288645" cy="863598"/>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ysClr val="windowText" lastClr="000000"/>
              </a:solidFill>
              <a:latin typeface="Meiryo UI" panose="020B0604030504040204" pitchFamily="50" charset="-128"/>
              <a:ea typeface="Meiryo UI" panose="020B0604030504040204" pitchFamily="50" charset="-128"/>
            </a:rPr>
            <a:t>←生命保険料控除</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　　　　　　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66145</xdr:colOff>
      <xdr:row>66</xdr:row>
      <xdr:rowOff>79375</xdr:rowOff>
    </xdr:from>
    <xdr:to>
      <xdr:col>4</xdr:col>
      <xdr:colOff>661459</xdr:colOff>
      <xdr:row>67</xdr:row>
      <xdr:rowOff>238123</xdr:rowOff>
    </xdr:to>
    <xdr:sp macro="" textlink="">
      <xdr:nvSpPr>
        <xdr:cNvPr id="8" name="正方形/長方形 7"/>
        <xdr:cNvSpPr/>
      </xdr:nvSpPr>
      <xdr:spPr>
        <a:xfrm>
          <a:off x="1627187" y="19380729"/>
          <a:ext cx="3320522"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↓地震保険料控除のある方↓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7</xdr:col>
      <xdr:colOff>79375</xdr:colOff>
      <xdr:row>73</xdr:row>
      <xdr:rowOff>264584</xdr:rowOff>
    </xdr:from>
    <xdr:to>
      <xdr:col>9</xdr:col>
      <xdr:colOff>674689</xdr:colOff>
      <xdr:row>75</xdr:row>
      <xdr:rowOff>132291</xdr:rowOff>
    </xdr:to>
    <xdr:sp macro="" textlink="">
      <xdr:nvSpPr>
        <xdr:cNvPr id="9" name="正方形/長方形 8"/>
        <xdr:cNvSpPr/>
      </xdr:nvSpPr>
      <xdr:spPr>
        <a:xfrm>
          <a:off x="8453438" y="21603230"/>
          <a:ext cx="3320522"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←医療費控除のある方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92605</xdr:colOff>
      <xdr:row>81</xdr:row>
      <xdr:rowOff>79375</xdr:rowOff>
    </xdr:from>
    <xdr:to>
      <xdr:col>6</xdr:col>
      <xdr:colOff>687919</xdr:colOff>
      <xdr:row>82</xdr:row>
      <xdr:rowOff>238123</xdr:rowOff>
    </xdr:to>
    <xdr:sp macro="" textlink="">
      <xdr:nvSpPr>
        <xdr:cNvPr id="10" name="正方形/長方形 9"/>
        <xdr:cNvSpPr/>
      </xdr:nvSpPr>
      <xdr:spPr>
        <a:xfrm>
          <a:off x="4378855" y="23825729"/>
          <a:ext cx="3320522"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↓扶養親族がいる方↓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21981</xdr:rowOff>
    </xdr:from>
    <xdr:to>
      <xdr:col>14</xdr:col>
      <xdr:colOff>43385</xdr:colOff>
      <xdr:row>15</xdr:row>
      <xdr:rowOff>6750</xdr:rowOff>
    </xdr:to>
    <xdr:sp macro="" textlink="">
      <xdr:nvSpPr>
        <xdr:cNvPr id="6" name="楕円 5"/>
        <xdr:cNvSpPr>
          <a:spLocks noChangeAspect="1"/>
        </xdr:cNvSpPr>
      </xdr:nvSpPr>
      <xdr:spPr>
        <a:xfrm>
          <a:off x="0" y="402981"/>
          <a:ext cx="864000" cy="864000"/>
        </a:xfrm>
        <a:prstGeom prst="ellipse">
          <a:avLst/>
        </a:prstGeom>
        <a:noFill/>
        <a:ln w="28575">
          <a:solidFill>
            <a:schemeClr val="bg1">
              <a:lumMod val="50000"/>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solidFill>
                <a:schemeClr val="bg1">
                  <a:lumMod val="50000"/>
                  <a:alpha val="50000"/>
                </a:schemeClr>
              </a:solidFill>
              <a:latin typeface="Meiryo UI" panose="020B0604030504040204" pitchFamily="50" charset="-128"/>
              <a:ea typeface="Meiryo UI" panose="020B0604030504040204" pitchFamily="50" charset="-128"/>
            </a:rPr>
            <a:t>控</a:t>
          </a:r>
        </a:p>
      </xdr:txBody>
    </xdr:sp>
    <xdr:clientData/>
  </xdr:twoCellAnchor>
  <xdr:twoCellAnchor>
    <xdr:from>
      <xdr:col>225</xdr:col>
      <xdr:colOff>7326</xdr:colOff>
      <xdr:row>2</xdr:row>
      <xdr:rowOff>21983</xdr:rowOff>
    </xdr:from>
    <xdr:to>
      <xdr:col>233</xdr:col>
      <xdr:colOff>14655</xdr:colOff>
      <xdr:row>8</xdr:row>
      <xdr:rowOff>58615</xdr:rowOff>
    </xdr:to>
    <xdr:sp macro="" textlink="">
      <xdr:nvSpPr>
        <xdr:cNvPr id="4" name="楕円 3"/>
        <xdr:cNvSpPr/>
      </xdr:nvSpPr>
      <xdr:spPr>
        <a:xfrm>
          <a:off x="13195788" y="402983"/>
          <a:ext cx="476252" cy="454267"/>
        </a:xfrm>
        <a:prstGeom prst="ellipse">
          <a:avLst/>
        </a:prstGeom>
        <a:noFill/>
        <a:ln w="28575">
          <a:solidFill>
            <a:schemeClr val="bg1">
              <a:lumMod val="50000"/>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lumMod val="50000"/>
                  <a:alpha val="50000"/>
                </a:schemeClr>
              </a:solidFill>
              <a:latin typeface="Meiryo UI" panose="020B0604030504040204" pitchFamily="50" charset="-128"/>
              <a:ea typeface="Meiryo UI" panose="020B0604030504040204" pitchFamily="50" charset="-128"/>
            </a:rPr>
            <a:t>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T300"/>
  <sheetViews>
    <sheetView tabSelected="1" zoomScale="72" zoomScaleNormal="72" workbookViewId="0">
      <selection activeCell="C4" sqref="C4"/>
    </sheetView>
  </sheetViews>
  <sheetFormatPr defaultColWidth="17.5" defaultRowHeight="22.5" customHeight="1"/>
  <cols>
    <col min="1" max="1" width="1.25" style="977" customWidth="1"/>
    <col min="2" max="2" width="19.25" style="977" customWidth="1"/>
    <col min="3" max="11" width="17.875" style="977" customWidth="1"/>
    <col min="12" max="12" width="16.75" style="977" customWidth="1"/>
    <col min="13" max="13" width="16" style="977" customWidth="1"/>
    <col min="14" max="15" width="17.875" style="977" customWidth="1"/>
    <col min="16" max="18" width="17.5" style="977"/>
    <col min="19" max="19" width="17.5" style="977" customWidth="1"/>
    <col min="20" max="20" width="17.5" style="977"/>
    <col min="21" max="21" width="17.5" style="977" customWidth="1"/>
    <col min="22" max="22" width="10.125" style="977" customWidth="1"/>
    <col min="23" max="26" width="5.625" style="977" customWidth="1"/>
    <col min="27" max="40" width="6.125" style="977" customWidth="1"/>
    <col min="41" max="41" width="6.25" style="977" customWidth="1"/>
    <col min="42" max="42" width="6.125" style="977" customWidth="1"/>
    <col min="43" max="43" width="9.375" style="977" customWidth="1"/>
    <col min="44" max="46" width="17.5" style="977" customWidth="1"/>
    <col min="47" max="47" width="13.625" style="977" customWidth="1"/>
    <col min="48" max="48" width="16" style="977" customWidth="1"/>
    <col min="49" max="49" width="13.625" style="977" customWidth="1"/>
    <col min="50" max="51" width="13.375" style="977" customWidth="1"/>
    <col min="52" max="54" width="14.375" style="977" customWidth="1"/>
    <col min="55" max="55" width="16.75" style="977" customWidth="1"/>
    <col min="56" max="61" width="9.25" style="977" customWidth="1"/>
    <col min="62" max="16139" width="7.5" style="977" customWidth="1"/>
    <col min="16140" max="16384" width="17.5" style="977"/>
  </cols>
  <sheetData>
    <row r="1" spans="1:254" ht="30" customHeight="1" thickBot="1">
      <c r="A1" s="919">
        <f>YEAR(C1)</f>
        <v>2023</v>
      </c>
      <c r="B1" s="969" t="s">
        <v>182</v>
      </c>
      <c r="C1" s="1019">
        <v>44927</v>
      </c>
      <c r="D1" s="1102" t="str">
        <f>IF(TEXT(C1,"gggg")="令和","こちらは、令和表記非対応者専用です。 ","")</f>
        <v xml:space="preserve">こちらは、令和表記非対応者専用です。 </v>
      </c>
      <c r="E1" s="1102"/>
      <c r="F1" s="1102"/>
      <c r="G1" s="27">
        <f ca="1">DATE(YEAR(TODAY()),1,1)</f>
        <v>44562</v>
      </c>
      <c r="H1" s="1109" t="str">
        <f ca="1">IF(NOT(G1=O12),"市民税課メモ：O11セルの配特の設定を確認してください","")</f>
        <v>市民税課メモ：O11セルの配特の設定を確認してください</v>
      </c>
      <c r="I1" s="1109"/>
      <c r="J1" s="1109"/>
      <c r="K1" s="26"/>
      <c r="L1" s="1114" t="s">
        <v>744</v>
      </c>
      <c r="M1" s="1115"/>
      <c r="N1" s="1116"/>
      <c r="O1" s="28" t="s">
        <v>156</v>
      </c>
      <c r="P1" s="1016">
        <f>IF(C1&gt;=M5,MID(TEXT(C1,"ee年mm月dd日"),1,2)-30,MID(TEXT(C1,"ee年mm月dd日"),1,2))</f>
        <v>-25</v>
      </c>
      <c r="Q1" s="29" t="s">
        <v>157</v>
      </c>
      <c r="R1" s="30">
        <v>42736</v>
      </c>
      <c r="S1" s="28" t="s">
        <v>472</v>
      </c>
      <c r="T1" s="31" t="str">
        <f>IF($C1="","",MID(TEXT($C1,"ggggee.mm.dd"),1,2))</f>
        <v>令和</v>
      </c>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998" t="s">
        <v>567</v>
      </c>
      <c r="AX1" s="999" t="s">
        <v>738</v>
      </c>
      <c r="AY1" s="1000" t="s">
        <v>735</v>
      </c>
      <c r="AZ1" s="998" t="s">
        <v>567</v>
      </c>
      <c r="BA1" s="999" t="s">
        <v>738</v>
      </c>
      <c r="BB1" s="1000" t="s">
        <v>739</v>
      </c>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row>
    <row r="2" spans="1:254" ht="22.5" customHeight="1">
      <c r="A2" s="26"/>
      <c r="B2" s="1061" t="s">
        <v>741</v>
      </c>
      <c r="C2" s="1062"/>
      <c r="D2" s="1082" t="str">
        <f>IF(C1&gt;=M5,"令和"&amp;LEFT(TEXT(C1,"ee年mm月dd日"),2)-30&amp;"年1月1日","")</f>
        <v>令和-25年1月1日</v>
      </c>
      <c r="E2" s="1083"/>
      <c r="F2" s="75"/>
      <c r="G2" s="75"/>
      <c r="J2" s="75"/>
      <c r="K2" s="26"/>
      <c r="L2" s="1005">
        <f>DATE(YEAR(C1)-30,MONTH(C1),DAY(C1))</f>
        <v>33970</v>
      </c>
      <c r="M2" s="77" t="s">
        <v>745</v>
      </c>
      <c r="N2" s="1006" t="s">
        <v>746</v>
      </c>
      <c r="O2" s="35" t="s">
        <v>158</v>
      </c>
      <c r="P2" s="36" t="s">
        <v>159</v>
      </c>
      <c r="Q2" s="36" t="s">
        <v>160</v>
      </c>
      <c r="R2" s="37" t="s">
        <v>348</v>
      </c>
      <c r="S2" s="38" t="s">
        <v>350</v>
      </c>
      <c r="T2" s="38" t="s">
        <v>161</v>
      </c>
      <c r="U2" s="38" t="s">
        <v>162</v>
      </c>
      <c r="V2" s="924" t="s">
        <v>163</v>
      </c>
      <c r="W2" s="39" t="s">
        <v>164</v>
      </c>
      <c r="X2" s="40" t="s">
        <v>165</v>
      </c>
      <c r="Y2" s="41" t="s">
        <v>166</v>
      </c>
      <c r="Z2" s="41" t="s">
        <v>167</v>
      </c>
      <c r="AA2" s="41" t="s">
        <v>168</v>
      </c>
      <c r="AB2" s="41" t="s">
        <v>169</v>
      </c>
      <c r="AC2" s="41" t="s">
        <v>170</v>
      </c>
      <c r="AD2" s="41" t="s">
        <v>171</v>
      </c>
      <c r="AE2" s="41" t="s">
        <v>172</v>
      </c>
      <c r="AF2" s="41" t="s">
        <v>173</v>
      </c>
      <c r="AG2" s="41" t="s">
        <v>174</v>
      </c>
      <c r="AH2" s="41" t="s">
        <v>175</v>
      </c>
      <c r="AI2" s="42" t="s">
        <v>176</v>
      </c>
      <c r="AJ2" s="26"/>
      <c r="AK2" s="1024" t="s">
        <v>729</v>
      </c>
      <c r="AL2" s="1024"/>
      <c r="AM2" s="1024"/>
      <c r="AN2" s="26"/>
      <c r="AO2" s="26"/>
      <c r="AP2" s="26">
        <v>11</v>
      </c>
      <c r="AQ2" s="26">
        <v>330000</v>
      </c>
      <c r="AR2" s="26"/>
      <c r="AS2" s="26"/>
      <c r="AT2" s="26"/>
      <c r="AU2" s="26"/>
      <c r="AV2" s="26"/>
      <c r="AW2" s="989">
        <v>0</v>
      </c>
      <c r="AX2" s="990">
        <v>380000</v>
      </c>
      <c r="AY2" s="991">
        <v>10</v>
      </c>
      <c r="AZ2" s="989">
        <v>0</v>
      </c>
      <c r="BA2" s="990">
        <v>480000</v>
      </c>
      <c r="BB2" s="991">
        <v>10</v>
      </c>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row>
    <row r="3" spans="1:254" ht="22.5" customHeight="1" thickBot="1">
      <c r="A3" s="26"/>
      <c r="B3" s="1063"/>
      <c r="C3" s="1064"/>
      <c r="D3" s="1084"/>
      <c r="E3" s="1085"/>
      <c r="F3" s="217"/>
      <c r="G3" s="75"/>
      <c r="H3" s="217"/>
      <c r="I3" s="217"/>
      <c r="J3" s="217"/>
      <c r="K3" s="26"/>
      <c r="L3" s="1007" t="str">
        <f>IF($C$1&gt;=M5,"令和"&amp;LEFT(TEXT($C1,"ee.mm.dd"),2)-30&amp;"年","平成"&amp;LEFT(TEXT($C1,"ee.mm.dd"),2)&amp;"年")</f>
        <v>令和-25年</v>
      </c>
      <c r="M3" s="1008">
        <v>43831</v>
      </c>
      <c r="N3" s="1009">
        <f>M3</f>
        <v>43831</v>
      </c>
      <c r="O3" s="45" t="str">
        <f>IF($C6="","",$C6)</f>
        <v/>
      </c>
      <c r="P3" s="46" t="str">
        <f>IF($C5="","",DBCS($C5))</f>
        <v/>
      </c>
      <c r="Q3" s="47">
        <f>DATEDIF($C$7,$C$1,"Y")</f>
        <v>123</v>
      </c>
      <c r="R3" s="48" t="str">
        <f>IF($D9="","",C9&amp;$D9)</f>
        <v/>
      </c>
      <c r="S3" s="49" t="str">
        <f>IF($D10="","",D10&amp;$D10)</f>
        <v/>
      </c>
      <c r="T3" s="49" t="str">
        <f>IF($C12="","",$C12)</f>
        <v/>
      </c>
      <c r="U3" s="49" t="str">
        <f>IF($E13="","",$E13)</f>
        <v/>
      </c>
      <c r="V3" s="50" t="str">
        <f>IF($E12="","",$E12)</f>
        <v/>
      </c>
      <c r="W3" s="66" t="str">
        <f>IF($C7="","",$C7)</f>
        <v/>
      </c>
      <c r="X3" s="67" t="str">
        <f>IF($C$11="","",IF(INT($C$11/100000000000),MOD(INT($C$11/100000000000),10),0))</f>
        <v/>
      </c>
      <c r="Y3" s="68" t="str">
        <f>IF($C$11="","",IF(INT($C$11/10000000000),MOD(INT($C$11/10000000000),10),0))</f>
        <v/>
      </c>
      <c r="Z3" s="68" t="str">
        <f>IF($C$11="","",IF(INT($C$11/1000000000),MOD(INT($C$11/1000000000),10),0))</f>
        <v/>
      </c>
      <c r="AA3" s="68" t="str">
        <f>IF($C$11="","",IF(INT($C$11/100000000),MOD(INT($C$11/100000000),10),0))</f>
        <v/>
      </c>
      <c r="AB3" s="68" t="str">
        <f>IF($C$11="","",IF(INT($C$11/10000000),MOD(INT($C$11/10000000),10),0))</f>
        <v/>
      </c>
      <c r="AC3" s="68" t="str">
        <f>IF($C$11="","",IF(INT($C$11/1000000),MOD(INT($C$11/1000000),10),0))</f>
        <v/>
      </c>
      <c r="AD3" s="68" t="str">
        <f>IF($C$11="","",IF(INT($C$11/100000),MOD(INT($C$11/100000),10),0))</f>
        <v/>
      </c>
      <c r="AE3" s="68" t="str">
        <f>IF($C$11="","",IF(INT($C$11/10000),MOD(INT($C$11/10000),10),0))</f>
        <v/>
      </c>
      <c r="AF3" s="68" t="str">
        <f>IF($C$11="","",IF(INT($C$11/1000),MOD(INT($C$11/1000),10),0))</f>
        <v/>
      </c>
      <c r="AG3" s="68" t="str">
        <f>IF($C$11="","",IF(INT($C$11/100),MOD(INT($C$11/100),10),0))</f>
        <v/>
      </c>
      <c r="AH3" s="68" t="str">
        <f>IF($C$11="","",IF(INT($C$11/10),MOD(INT($C$11/10),10),0))</f>
        <v/>
      </c>
      <c r="AI3" s="69" t="str">
        <f>IF($C$11="","",IF(INT($C$11/1),MOD(INT($C$11/1),10),0))</f>
        <v/>
      </c>
      <c r="AJ3" s="26"/>
      <c r="AK3" s="1024" t="s">
        <v>392</v>
      </c>
      <c r="AL3" s="1024"/>
      <c r="AM3" s="26" t="e">
        <f>IF(OR(P1=3,P1=4,P1=5),AM13,AM7)</f>
        <v>#N/A</v>
      </c>
      <c r="AN3" s="26"/>
      <c r="AO3" s="26"/>
      <c r="AP3" s="26">
        <v>12</v>
      </c>
      <c r="AQ3" s="26">
        <v>220000</v>
      </c>
      <c r="AR3" s="26"/>
      <c r="AS3" s="26"/>
      <c r="AT3" s="26"/>
      <c r="AU3" s="26"/>
      <c r="AV3" s="26"/>
      <c r="AW3" s="992">
        <f>AX2</f>
        <v>380000</v>
      </c>
      <c r="AX3" s="993">
        <v>850000</v>
      </c>
      <c r="AY3" s="994">
        <v>20</v>
      </c>
      <c r="AZ3" s="992">
        <f>BA2</f>
        <v>480000</v>
      </c>
      <c r="BA3" s="993">
        <v>950000</v>
      </c>
      <c r="BB3" s="994">
        <v>20</v>
      </c>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row>
    <row r="4" spans="1:254" ht="22.5" customHeight="1" thickTop="1" thickBot="1">
      <c r="A4" s="26"/>
      <c r="B4" s="882" t="s">
        <v>177</v>
      </c>
      <c r="C4" s="51"/>
      <c r="D4" s="1067" t="s">
        <v>742</v>
      </c>
      <c r="E4" s="1068"/>
      <c r="F4" s="1077" t="s">
        <v>726</v>
      </c>
      <c r="G4" s="954" t="s">
        <v>638</v>
      </c>
      <c r="H4" s="43"/>
      <c r="I4" s="43"/>
      <c r="J4" s="44"/>
      <c r="K4" s="26"/>
      <c r="L4" s="1007" t="s">
        <v>747</v>
      </c>
      <c r="M4" s="77" t="s">
        <v>748</v>
      </c>
      <c r="N4" s="1006" t="s">
        <v>746</v>
      </c>
      <c r="O4" s="54" t="s">
        <v>351</v>
      </c>
      <c r="P4" s="55" t="s">
        <v>352</v>
      </c>
      <c r="Q4" s="55" t="s">
        <v>353</v>
      </c>
      <c r="R4" s="56" t="s">
        <v>17</v>
      </c>
      <c r="S4" s="57"/>
      <c r="T4" s="58"/>
      <c r="U4" s="58"/>
      <c r="V4" s="58"/>
      <c r="W4" s="157"/>
      <c r="X4" s="923"/>
      <c r="Y4" s="923"/>
      <c r="Z4" s="923"/>
      <c r="AA4" s="923"/>
      <c r="AB4" s="923"/>
      <c r="AC4" s="923"/>
      <c r="AD4" s="923"/>
      <c r="AE4" s="923"/>
      <c r="AF4" s="923"/>
      <c r="AG4" s="923"/>
      <c r="AH4" s="923"/>
      <c r="AI4" s="923"/>
      <c r="AJ4" s="26"/>
      <c r="AK4" s="1024" t="s">
        <v>393</v>
      </c>
      <c r="AL4" s="1024"/>
      <c r="AM4" s="26">
        <f>IF(OR(P1=3,P1=4,P1=5),AM14,AM8)</f>
        <v>10</v>
      </c>
      <c r="AN4" s="26"/>
      <c r="AO4" s="26"/>
      <c r="AP4" s="26">
        <v>13</v>
      </c>
      <c r="AQ4" s="26">
        <v>110000</v>
      </c>
      <c r="AR4" s="26"/>
      <c r="AS4" s="26"/>
      <c r="AT4" s="26"/>
      <c r="AU4" s="26"/>
      <c r="AV4" s="26"/>
      <c r="AW4" s="992">
        <f t="shared" ref="AW4:AW12" si="0">AX3</f>
        <v>850000</v>
      </c>
      <c r="AX4" s="993">
        <v>900000</v>
      </c>
      <c r="AY4" s="994">
        <v>30</v>
      </c>
      <c r="AZ4" s="992">
        <f t="shared" ref="AZ4:AZ12" si="1">BA3</f>
        <v>950000</v>
      </c>
      <c r="BA4" s="993">
        <v>1000000</v>
      </c>
      <c r="BB4" s="994">
        <v>30</v>
      </c>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row>
    <row r="5" spans="1:254" ht="22.5" customHeight="1" thickTop="1" thickBot="1">
      <c r="A5" s="26"/>
      <c r="B5" s="883" t="s">
        <v>179</v>
      </c>
      <c r="C5" s="59"/>
      <c r="D5" s="1069"/>
      <c r="E5" s="1070"/>
      <c r="F5" s="1078"/>
      <c r="G5" s="955" t="s">
        <v>300</v>
      </c>
      <c r="H5" s="959" t="s">
        <v>301</v>
      </c>
      <c r="I5" s="959" t="s">
        <v>323</v>
      </c>
      <c r="J5" s="960" t="s">
        <v>324</v>
      </c>
      <c r="K5" s="26"/>
      <c r="L5" s="1010" t="str">
        <f>IF($C$1&gt;=M5,"令和"&amp;LEFT(TEXT($C1,"ee.mm.dd"),2)-30&amp;"年度分","平成"&amp;LEFT(TEXT($C1,"ee.mm.dd"),2)&amp;"年度分")</f>
        <v>令和-25年度分</v>
      </c>
      <c r="M5" s="1011">
        <v>43586</v>
      </c>
      <c r="N5" s="1012">
        <f>M5</f>
        <v>43586</v>
      </c>
      <c r="O5" s="60" t="str">
        <f>IF(C4="","",C4)</f>
        <v/>
      </c>
      <c r="P5" s="61" t="str">
        <f>IF(E11="","",E11)</f>
        <v/>
      </c>
      <c r="Q5" s="62" t="str">
        <f>IF(E14="","",E14)</f>
        <v/>
      </c>
      <c r="R5" s="63" t="str">
        <f>IF(E15="","",E15)</f>
        <v/>
      </c>
      <c r="S5" s="64" t="str">
        <f>IF($D10="","",C10&amp;$D10)</f>
        <v/>
      </c>
      <c r="T5" s="65" t="str">
        <f>IF($C12="","",$C12)</f>
        <v/>
      </c>
      <c r="U5" s="65" t="str">
        <f>IF($E13="","",$E13)</f>
        <v/>
      </c>
      <c r="V5" s="65" t="str">
        <f>IF($E12="","",$E12)</f>
        <v/>
      </c>
      <c r="W5" s="75"/>
      <c r="X5" s="75"/>
      <c r="Y5" s="75"/>
      <c r="Z5" s="75"/>
      <c r="AA5" s="75"/>
      <c r="AB5" s="75"/>
      <c r="AC5" s="75"/>
      <c r="AD5" s="75"/>
      <c r="AE5" s="75"/>
      <c r="AF5" s="75"/>
      <c r="AG5" s="75"/>
      <c r="AH5" s="75"/>
      <c r="AI5" s="75"/>
      <c r="AJ5" s="26"/>
      <c r="AK5" s="26"/>
      <c r="AL5" s="26"/>
      <c r="AM5" s="26"/>
      <c r="AN5" s="26"/>
      <c r="AO5" s="26"/>
      <c r="AP5" s="26">
        <v>14</v>
      </c>
      <c r="AQ5" s="26">
        <v>0</v>
      </c>
      <c r="AR5" s="26"/>
      <c r="AS5" s="26"/>
      <c r="AT5" s="26"/>
      <c r="AU5" s="26"/>
      <c r="AV5" s="26"/>
      <c r="AW5" s="992">
        <f t="shared" si="0"/>
        <v>900000</v>
      </c>
      <c r="AX5" s="993">
        <v>950000</v>
      </c>
      <c r="AY5" s="994">
        <v>40</v>
      </c>
      <c r="AZ5" s="992">
        <f t="shared" si="1"/>
        <v>1000000</v>
      </c>
      <c r="BA5" s="993">
        <v>1050000</v>
      </c>
      <c r="BB5" s="994">
        <v>40</v>
      </c>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row>
    <row r="6" spans="1:254" ht="22.5" customHeight="1" thickBot="1">
      <c r="A6" s="26"/>
      <c r="B6" s="883" t="s">
        <v>158</v>
      </c>
      <c r="C6" s="70"/>
      <c r="D6" s="1071"/>
      <c r="E6" s="1072"/>
      <c r="F6" s="1078"/>
      <c r="G6" s="956"/>
      <c r="H6" s="949"/>
      <c r="I6" s="952"/>
      <c r="J6" s="953"/>
      <c r="K6" s="26"/>
      <c r="L6" s="26"/>
      <c r="M6" s="1014" t="str">
        <f>IF(C4&gt;=M5,LEFT(TEXT(C4,"ee年mm月dd日"),2)-30,LEFT(TEXT(C4,"ee年mm月dd日"),2))</f>
        <v>33</v>
      </c>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v>21</v>
      </c>
      <c r="AQ6" s="26">
        <v>330000</v>
      </c>
      <c r="AR6" s="26"/>
      <c r="AS6" s="26"/>
      <c r="AT6" s="26"/>
      <c r="AU6" s="26"/>
      <c r="AV6" s="26"/>
      <c r="AW6" s="992">
        <f t="shared" si="0"/>
        <v>950000</v>
      </c>
      <c r="AX6" s="993">
        <v>1000000</v>
      </c>
      <c r="AY6" s="994">
        <v>50</v>
      </c>
      <c r="AZ6" s="992">
        <f t="shared" si="1"/>
        <v>1050000</v>
      </c>
      <c r="BA6" s="993">
        <v>1100000</v>
      </c>
      <c r="BB6" s="994">
        <v>50</v>
      </c>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row>
    <row r="7" spans="1:254" ht="22.5" customHeight="1" thickTop="1">
      <c r="A7" s="26"/>
      <c r="B7" s="883" t="s">
        <v>164</v>
      </c>
      <c r="C7" s="71"/>
      <c r="D7" s="1073" t="s">
        <v>722</v>
      </c>
      <c r="E7" s="1074"/>
      <c r="F7" s="1078"/>
      <c r="G7" s="957" t="s">
        <v>522</v>
      </c>
      <c r="H7" s="950" t="s">
        <v>322</v>
      </c>
      <c r="I7" s="961" t="s">
        <v>325</v>
      </c>
      <c r="J7" s="44"/>
      <c r="K7" s="26"/>
      <c r="L7" s="26"/>
      <c r="M7" s="26"/>
      <c r="N7" s="26"/>
      <c r="O7" s="26"/>
      <c r="P7" s="26"/>
      <c r="Q7" s="26"/>
      <c r="R7" s="26"/>
      <c r="S7" s="26"/>
      <c r="T7" s="26"/>
      <c r="U7" s="26"/>
      <c r="V7" s="26"/>
      <c r="W7" s="26"/>
      <c r="X7" s="26"/>
      <c r="Y7" s="26"/>
      <c r="Z7" s="26"/>
      <c r="AA7" s="26"/>
      <c r="AB7" s="26"/>
      <c r="AC7" s="26"/>
      <c r="AD7" s="26"/>
      <c r="AE7" s="26"/>
      <c r="AF7" s="26"/>
      <c r="AG7" s="26"/>
      <c r="AH7" s="26"/>
      <c r="AI7" s="26"/>
      <c r="AJ7" s="26"/>
      <c r="AK7" s="1024" t="s">
        <v>392</v>
      </c>
      <c r="AL7" s="1024"/>
      <c r="AM7" s="26" t="e">
        <f>IF(換算!AO16&lt;=9000000,1,IF(AND(換算!AO16&gt;9000000,換算!AO16&lt;=9500000),2,IF(AND(換算!AO16&gt;9500000,換算!AO16&lt;=10000000),3,4)))</f>
        <v>#N/A</v>
      </c>
      <c r="AN7" s="26"/>
      <c r="AO7" s="26"/>
      <c r="AP7" s="26">
        <v>22</v>
      </c>
      <c r="AQ7" s="26">
        <v>220000</v>
      </c>
      <c r="AR7" s="26"/>
      <c r="AS7" s="26"/>
      <c r="AT7" s="26"/>
      <c r="AU7" s="26"/>
      <c r="AV7" s="26"/>
      <c r="AW7" s="992">
        <f t="shared" si="0"/>
        <v>1000000</v>
      </c>
      <c r="AX7" s="993">
        <v>1050000</v>
      </c>
      <c r="AY7" s="994">
        <v>60</v>
      </c>
      <c r="AZ7" s="992">
        <f t="shared" si="1"/>
        <v>1100000</v>
      </c>
      <c r="BA7" s="993">
        <v>1150000</v>
      </c>
      <c r="BB7" s="994">
        <v>60</v>
      </c>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row>
    <row r="8" spans="1:254" ht="22.5" customHeight="1" thickBot="1">
      <c r="A8" s="26"/>
      <c r="B8" s="883" t="s">
        <v>180</v>
      </c>
      <c r="C8" s="72"/>
      <c r="D8" s="1075"/>
      <c r="E8" s="1076"/>
      <c r="F8" s="1079" t="s">
        <v>724</v>
      </c>
      <c r="G8" s="958"/>
      <c r="H8" s="951"/>
      <c r="I8" s="962"/>
      <c r="J8" s="44"/>
      <c r="K8" s="26"/>
      <c r="L8" s="26"/>
      <c r="M8" s="26"/>
      <c r="N8" s="26"/>
      <c r="O8" s="26"/>
      <c r="P8" s="26"/>
      <c r="Q8" s="26"/>
      <c r="R8" s="26"/>
      <c r="S8" s="26"/>
      <c r="T8" s="26"/>
      <c r="U8" s="26"/>
      <c r="V8" s="26"/>
      <c r="W8" s="26"/>
      <c r="X8" s="26"/>
      <c r="Y8" s="26"/>
      <c r="Z8" s="75"/>
      <c r="AA8" s="75"/>
      <c r="AB8" s="76"/>
      <c r="AC8" s="75"/>
      <c r="AD8" s="75"/>
      <c r="AE8" s="75"/>
      <c r="AF8" s="75"/>
      <c r="AG8" s="75"/>
      <c r="AH8" s="75"/>
      <c r="AI8" s="75"/>
      <c r="AJ8" s="75"/>
      <c r="AK8" s="1024" t="s">
        <v>393</v>
      </c>
      <c r="AL8" s="1024"/>
      <c r="AM8" s="26">
        <f>AY13</f>
        <v>10</v>
      </c>
      <c r="AN8" s="26"/>
      <c r="AO8" s="26"/>
      <c r="AP8" s="26">
        <v>23</v>
      </c>
      <c r="AQ8" s="26">
        <v>110000</v>
      </c>
      <c r="AR8" s="75"/>
      <c r="AS8" s="75"/>
      <c r="AT8" s="75"/>
      <c r="AU8" s="75"/>
      <c r="AV8" s="26"/>
      <c r="AW8" s="992">
        <f t="shared" si="0"/>
        <v>1050000</v>
      </c>
      <c r="AX8" s="993">
        <v>1100000</v>
      </c>
      <c r="AY8" s="994">
        <v>70</v>
      </c>
      <c r="AZ8" s="992">
        <f t="shared" si="1"/>
        <v>1150000</v>
      </c>
      <c r="BA8" s="993">
        <v>1200000</v>
      </c>
      <c r="BB8" s="994">
        <v>70</v>
      </c>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row>
    <row r="9" spans="1:254" ht="22.5" customHeight="1" thickTop="1" thickBot="1">
      <c r="A9" s="26"/>
      <c r="B9" s="883" t="s">
        <v>348</v>
      </c>
      <c r="C9" s="1004" t="s">
        <v>743</v>
      </c>
      <c r="D9" s="1065"/>
      <c r="E9" s="1066"/>
      <c r="F9" s="1080"/>
      <c r="G9" s="971"/>
      <c r="H9" s="970"/>
      <c r="I9" s="73"/>
      <c r="J9" s="74"/>
      <c r="K9" s="26"/>
      <c r="L9" s="1013"/>
      <c r="M9" s="26"/>
      <c r="N9" s="26"/>
      <c r="O9" s="1103" t="s">
        <v>740</v>
      </c>
      <c r="P9" s="1103"/>
      <c r="Q9" s="1103"/>
      <c r="R9" s="26"/>
      <c r="S9" s="26"/>
      <c r="T9" s="26"/>
      <c r="U9" s="26"/>
      <c r="V9" s="26"/>
      <c r="W9" s="26"/>
      <c r="X9" s="26"/>
      <c r="Y9" s="26"/>
      <c r="Z9" s="77"/>
      <c r="AA9" s="75"/>
      <c r="AB9" s="75"/>
      <c r="AC9" s="75"/>
      <c r="AD9" s="75"/>
      <c r="AE9" s="75"/>
      <c r="AF9" s="75"/>
      <c r="AG9" s="75"/>
      <c r="AH9" s="75"/>
      <c r="AI9" s="75"/>
      <c r="AJ9" s="75"/>
      <c r="AK9" s="1024" t="s">
        <v>396</v>
      </c>
      <c r="AL9" s="1024"/>
      <c r="AM9" s="26">
        <f>IF(AND(AM8=10,N85&gt;=70),1000,0)</f>
        <v>1000</v>
      </c>
      <c r="AN9" s="26"/>
      <c r="AO9" s="26"/>
      <c r="AP9" s="26">
        <v>31</v>
      </c>
      <c r="AQ9" s="26">
        <v>330000</v>
      </c>
      <c r="AR9" s="77"/>
      <c r="AS9" s="77"/>
      <c r="AT9" s="77"/>
      <c r="AU9" s="75"/>
      <c r="AV9" s="26"/>
      <c r="AW9" s="992">
        <f t="shared" si="0"/>
        <v>1100000</v>
      </c>
      <c r="AX9" s="993">
        <v>1150000</v>
      </c>
      <c r="AY9" s="994">
        <v>80</v>
      </c>
      <c r="AZ9" s="992">
        <f t="shared" si="1"/>
        <v>1200000</v>
      </c>
      <c r="BA9" s="993">
        <v>1250000</v>
      </c>
      <c r="BB9" s="994">
        <v>80</v>
      </c>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row>
    <row r="10" spans="1:254" ht="22.5" customHeight="1" thickBot="1">
      <c r="A10" s="26"/>
      <c r="B10" s="1015" t="s">
        <v>349</v>
      </c>
      <c r="C10" s="896" t="str">
        <f>IF(D10="同上","","苫小牧市")</f>
        <v>苫小牧市</v>
      </c>
      <c r="D10" s="1086"/>
      <c r="E10" s="1087"/>
      <c r="F10" s="1080"/>
      <c r="G10" s="1106" t="str">
        <f>IF(LEFT(TEXT(C4,"gggg"),2)="令和","注意","")</f>
        <v/>
      </c>
      <c r="H10" s="1107"/>
      <c r="I10" s="1107"/>
      <c r="J10" s="1108"/>
      <c r="K10" s="26"/>
      <c r="L10" s="1097" t="str">
        <f>IF(P1&lt;=0,"エラーの可能性あり","")</f>
        <v>エラーの可能性あり</v>
      </c>
      <c r="M10" s="1098"/>
      <c r="N10" s="26"/>
      <c r="O10" s="1113" t="str">
        <f ca="1">IF(NOT(G1=O12),"下記の項目を設定してください","")</f>
        <v>下記の項目を設定してください</v>
      </c>
      <c r="P10" s="1113"/>
      <c r="Q10" s="1113"/>
      <c r="R10" s="26"/>
      <c r="S10" s="26" t="s">
        <v>346</v>
      </c>
      <c r="T10" s="26"/>
      <c r="U10" s="26"/>
      <c r="V10" s="26"/>
      <c r="W10" s="26"/>
      <c r="X10" s="26"/>
      <c r="Y10" s="26"/>
      <c r="Z10" s="79"/>
      <c r="AA10" s="80"/>
      <c r="AB10" s="80"/>
      <c r="AC10" s="80"/>
      <c r="AD10" s="80"/>
      <c r="AE10" s="80"/>
      <c r="AF10" s="80"/>
      <c r="AG10" s="80"/>
      <c r="AH10" s="80"/>
      <c r="AI10" s="80"/>
      <c r="AJ10" s="75"/>
      <c r="AK10" s="1024" t="s">
        <v>394</v>
      </c>
      <c r="AL10" s="1024"/>
      <c r="AM10" s="26" t="e">
        <f>IF(AND(AM7=4,AM8&gt;10),"対象外",SUM(AM7:AM9))</f>
        <v>#N/A</v>
      </c>
      <c r="AN10" s="26"/>
      <c r="AO10" s="26"/>
      <c r="AP10" s="26">
        <v>32</v>
      </c>
      <c r="AQ10" s="26">
        <v>220000</v>
      </c>
      <c r="AR10" s="75"/>
      <c r="AS10" s="75"/>
      <c r="AT10" s="75"/>
      <c r="AU10" s="75"/>
      <c r="AV10" s="26"/>
      <c r="AW10" s="992">
        <f t="shared" si="0"/>
        <v>1150000</v>
      </c>
      <c r="AX10" s="993">
        <v>1200000</v>
      </c>
      <c r="AY10" s="994">
        <v>90</v>
      </c>
      <c r="AZ10" s="992">
        <f t="shared" si="1"/>
        <v>1250000</v>
      </c>
      <c r="BA10" s="993">
        <v>1300000</v>
      </c>
      <c r="BB10" s="994">
        <v>90</v>
      </c>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row>
    <row r="11" spans="1:254" ht="22.5" customHeight="1" thickTop="1" thickBot="1">
      <c r="A11" s="26"/>
      <c r="B11" s="883" t="s">
        <v>178</v>
      </c>
      <c r="C11" s="83"/>
      <c r="D11" s="820" t="s">
        <v>352</v>
      </c>
      <c r="E11" s="81"/>
      <c r="F11" s="1080"/>
      <c r="G11" s="1117" t="str">
        <f>IF(LEFT(TEXT(C4,"gggg"),2)="令和","表計算ソフトが令和に対応している可能性があります。
こちらは、令和表記 未対応のソフト用に作られたものです。
令和対応の方がこのシートを使うと正しく計算されません。
お間違いの無いようご注意ください。","")</f>
        <v/>
      </c>
      <c r="H11" s="1118"/>
      <c r="I11" s="1118"/>
      <c r="J11" s="1119"/>
      <c r="K11" s="26"/>
      <c r="L11" s="1099" t="str">
        <f>IF(P1&lt;=0,"C1セルを一度、別な年度に変更して
再度正しい年度に戻してみてください。
それでもエラーが消えなければ、Excelが令和表記対応の可能性があります","")</f>
        <v>C1セルを一度、別な年度に変更して
再度正しい年度に戻してみてください。
それでもエラーが消えなければ、Excelが令和表記対応の可能性があります</v>
      </c>
      <c r="M11" s="1100"/>
      <c r="N11" s="26"/>
      <c r="O11" s="1110" t="s">
        <v>632</v>
      </c>
      <c r="P11" s="1111"/>
      <c r="Q11" s="1112"/>
      <c r="R11" s="26"/>
      <c r="S11" s="26" t="s">
        <v>455</v>
      </c>
      <c r="T11" s="26"/>
      <c r="U11" s="26"/>
      <c r="V11" s="26"/>
      <c r="W11" s="26"/>
      <c r="X11" s="26"/>
      <c r="Y11" s="26"/>
      <c r="Z11" s="79"/>
      <c r="AA11" s="80"/>
      <c r="AB11" s="80"/>
      <c r="AC11" s="80"/>
      <c r="AD11" s="80"/>
      <c r="AE11" s="80"/>
      <c r="AF11" s="80"/>
      <c r="AG11" s="80"/>
      <c r="AH11" s="80"/>
      <c r="AI11" s="80"/>
      <c r="AJ11" s="75"/>
      <c r="AK11" s="26"/>
      <c r="AL11" s="26"/>
      <c r="AM11" s="26"/>
      <c r="AN11" s="26"/>
      <c r="AO11" s="26"/>
      <c r="AP11" s="26">
        <v>33</v>
      </c>
      <c r="AQ11" s="26">
        <v>110000</v>
      </c>
      <c r="AR11" s="75"/>
      <c r="AS11" s="75"/>
      <c r="AT11" s="75"/>
      <c r="AU11" s="75"/>
      <c r="AV11" s="26"/>
      <c r="AW11" s="992">
        <f t="shared" si="0"/>
        <v>1200000</v>
      </c>
      <c r="AX11" s="993">
        <v>1230000</v>
      </c>
      <c r="AY11" s="994">
        <v>100</v>
      </c>
      <c r="AZ11" s="992">
        <f t="shared" si="1"/>
        <v>1300000</v>
      </c>
      <c r="BA11" s="993">
        <v>1330000</v>
      </c>
      <c r="BB11" s="994">
        <v>100</v>
      </c>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row>
    <row r="12" spans="1:254" ht="22.5" customHeight="1" thickBot="1">
      <c r="A12" s="26"/>
      <c r="B12" s="884" t="s">
        <v>161</v>
      </c>
      <c r="C12" s="89"/>
      <c r="D12" s="820" t="s">
        <v>163</v>
      </c>
      <c r="E12" s="84"/>
      <c r="F12" s="1080"/>
      <c r="G12" s="1120"/>
      <c r="H12" s="1121"/>
      <c r="I12" s="1121"/>
      <c r="J12" s="1122"/>
      <c r="K12" s="26"/>
      <c r="L12" s="1099"/>
      <c r="M12" s="1100"/>
      <c r="N12" s="26"/>
      <c r="O12" s="86">
        <v>44927</v>
      </c>
      <c r="P12" s="87">
        <v>480000</v>
      </c>
      <c r="Q12" s="88" t="s">
        <v>654</v>
      </c>
      <c r="R12" s="26"/>
      <c r="S12" s="26" t="s">
        <v>456</v>
      </c>
      <c r="T12" s="26" t="s">
        <v>454</v>
      </c>
      <c r="U12" s="26"/>
      <c r="V12" s="26"/>
      <c r="W12" s="26"/>
      <c r="X12" s="26"/>
      <c r="Y12" s="26"/>
      <c r="Z12" s="79"/>
      <c r="AA12" s="80"/>
      <c r="AB12" s="80"/>
      <c r="AC12" s="80"/>
      <c r="AD12" s="80"/>
      <c r="AE12" s="80"/>
      <c r="AF12" s="80"/>
      <c r="AG12" s="80"/>
      <c r="AH12" s="80"/>
      <c r="AI12" s="80"/>
      <c r="AJ12" s="75"/>
      <c r="AK12" s="26" t="s">
        <v>525</v>
      </c>
      <c r="AL12" s="26"/>
      <c r="AM12" s="26"/>
      <c r="AN12" s="26"/>
      <c r="AO12" s="26"/>
      <c r="AP12" s="26">
        <v>41</v>
      </c>
      <c r="AQ12" s="26">
        <v>310000</v>
      </c>
      <c r="AR12" s="75"/>
      <c r="AS12" s="75"/>
      <c r="AT12" s="75"/>
      <c r="AU12" s="75"/>
      <c r="AV12" s="26"/>
      <c r="AW12" s="995">
        <f t="shared" si="0"/>
        <v>1230000</v>
      </c>
      <c r="AX12" s="996"/>
      <c r="AY12" s="997">
        <v>900</v>
      </c>
      <c r="AZ12" s="995">
        <f t="shared" si="1"/>
        <v>1330000</v>
      </c>
      <c r="BA12" s="996"/>
      <c r="BB12" s="997">
        <v>900</v>
      </c>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row>
    <row r="13" spans="1:254" ht="22.5" customHeight="1" thickTop="1">
      <c r="A13" s="26"/>
      <c r="B13" s="1020" t="s">
        <v>716</v>
      </c>
      <c r="C13" s="1021"/>
      <c r="D13" s="821" t="s">
        <v>185</v>
      </c>
      <c r="E13" s="90"/>
      <c r="F13" s="1080"/>
      <c r="G13" s="1120"/>
      <c r="H13" s="1121"/>
      <c r="I13" s="1121"/>
      <c r="J13" s="1122"/>
      <c r="K13" s="26"/>
      <c r="L13" s="1099"/>
      <c r="M13" s="1100"/>
      <c r="N13" s="26"/>
      <c r="O13" s="91">
        <f>DATE(YEAR(O12)-1,1,1)</f>
        <v>44562</v>
      </c>
      <c r="P13" s="92">
        <v>480000</v>
      </c>
      <c r="Q13" s="93" t="s">
        <v>655</v>
      </c>
      <c r="R13" s="26"/>
      <c r="S13" s="26" t="s">
        <v>354</v>
      </c>
      <c r="T13" s="26"/>
      <c r="U13" s="26"/>
      <c r="V13" s="26"/>
      <c r="W13" s="26"/>
      <c r="X13" s="26"/>
      <c r="Y13" s="26"/>
      <c r="Z13" s="79"/>
      <c r="AA13" s="80"/>
      <c r="AB13" s="80"/>
      <c r="AC13" s="80"/>
      <c r="AD13" s="80"/>
      <c r="AE13" s="80"/>
      <c r="AF13" s="80"/>
      <c r="AG13" s="80"/>
      <c r="AH13" s="80"/>
      <c r="AI13" s="80"/>
      <c r="AJ13" s="75"/>
      <c r="AK13" s="1024" t="s">
        <v>392</v>
      </c>
      <c r="AL13" s="1024"/>
      <c r="AM13" s="26" t="e">
        <f>IF(換算!AO16&lt;=9000000,1,IF(AND(換算!AO16&gt;9000000,換算!AO16&lt;=9500000),2,IF(AND(換算!AO16&gt;9500000,換算!AO16&lt;=10000000),3,4)))</f>
        <v>#N/A</v>
      </c>
      <c r="AN13" s="26"/>
      <c r="AO13" s="26"/>
      <c r="AP13" s="26">
        <v>42</v>
      </c>
      <c r="AQ13" s="26">
        <v>210000</v>
      </c>
      <c r="AR13" s="26"/>
      <c r="AS13" s="26"/>
      <c r="AT13" s="26"/>
      <c r="AU13" s="26"/>
      <c r="AV13" s="26"/>
      <c r="AW13" s="988">
        <f>L85</f>
        <v>0</v>
      </c>
      <c r="AX13" s="26"/>
      <c r="AY13" s="26">
        <f>VLOOKUP(L85,AW2:AY12,3,TRUE)</f>
        <v>10</v>
      </c>
      <c r="AZ13" s="988">
        <f>L85</f>
        <v>0</v>
      </c>
      <c r="BA13" s="26"/>
      <c r="BB13" s="26">
        <f>VLOOKUP(L85,AZ2:BB12,3,TRUE)</f>
        <v>10</v>
      </c>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row>
    <row r="14" spans="1:254" ht="22.5" customHeight="1">
      <c r="A14" s="26"/>
      <c r="B14" s="1022" t="s">
        <v>181</v>
      </c>
      <c r="C14" s="94"/>
      <c r="D14" s="820" t="s">
        <v>353</v>
      </c>
      <c r="E14" s="95"/>
      <c r="F14" s="1080"/>
      <c r="G14" s="1120"/>
      <c r="H14" s="1121"/>
      <c r="I14" s="1121"/>
      <c r="J14" s="1122"/>
      <c r="K14" s="26"/>
      <c r="L14" s="1099"/>
      <c r="M14" s="1100"/>
      <c r="N14" s="26"/>
      <c r="O14" s="91">
        <f>DATE(YEAR(O12)-2,1,1)</f>
        <v>44197</v>
      </c>
      <c r="P14" s="92">
        <v>480000</v>
      </c>
      <c r="Q14" s="93" t="s">
        <v>656</v>
      </c>
      <c r="R14" s="26"/>
      <c r="S14" s="26" t="s">
        <v>347</v>
      </c>
      <c r="T14" s="26"/>
      <c r="U14" s="26"/>
      <c r="V14" s="26"/>
      <c r="W14" s="26"/>
      <c r="X14" s="26"/>
      <c r="Y14" s="26"/>
      <c r="Z14" s="79"/>
      <c r="AA14" s="80"/>
      <c r="AB14" s="80"/>
      <c r="AC14" s="80"/>
      <c r="AD14" s="80"/>
      <c r="AE14" s="80"/>
      <c r="AF14" s="80"/>
      <c r="AG14" s="80"/>
      <c r="AH14" s="80"/>
      <c r="AI14" s="80"/>
      <c r="AJ14" s="75"/>
      <c r="AK14" s="1024" t="s">
        <v>393</v>
      </c>
      <c r="AL14" s="1024"/>
      <c r="AM14" s="26">
        <f>BB13</f>
        <v>10</v>
      </c>
      <c r="AN14" s="26"/>
      <c r="AO14" s="26"/>
      <c r="AP14" s="26">
        <v>43</v>
      </c>
      <c r="AQ14" s="26">
        <v>110000</v>
      </c>
      <c r="AR14" s="75"/>
      <c r="AS14" s="75"/>
      <c r="AT14" s="75"/>
      <c r="AU14" s="75"/>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row>
    <row r="15" spans="1:254" ht="22.5" customHeight="1" thickBot="1">
      <c r="A15" s="26"/>
      <c r="B15" s="1023" t="s">
        <v>182</v>
      </c>
      <c r="C15" s="96"/>
      <c r="D15" s="822" t="s">
        <v>355</v>
      </c>
      <c r="E15" s="97"/>
      <c r="F15" s="1081"/>
      <c r="G15" s="1123"/>
      <c r="H15" s="1124"/>
      <c r="I15" s="1124"/>
      <c r="J15" s="1125"/>
      <c r="K15" s="26"/>
      <c r="L15" s="1099"/>
      <c r="M15" s="1100"/>
      <c r="N15" s="26"/>
      <c r="O15" s="91">
        <f>DATE(YEAR(O12)-3,1,1)</f>
        <v>43831</v>
      </c>
      <c r="P15" s="92">
        <v>380000</v>
      </c>
      <c r="Q15" s="93" t="s">
        <v>656</v>
      </c>
      <c r="R15" s="26"/>
      <c r="S15" s="26" t="s">
        <v>356</v>
      </c>
      <c r="T15" s="26"/>
      <c r="U15" s="26"/>
      <c r="V15" s="26"/>
      <c r="W15" s="26"/>
      <c r="X15" s="26"/>
      <c r="Y15" s="26"/>
      <c r="Z15" s="79"/>
      <c r="AA15" s="80"/>
      <c r="AB15" s="80"/>
      <c r="AC15" s="80"/>
      <c r="AD15" s="80"/>
      <c r="AE15" s="80"/>
      <c r="AF15" s="80"/>
      <c r="AG15" s="80"/>
      <c r="AH15" s="80"/>
      <c r="AI15" s="80"/>
      <c r="AJ15" s="75"/>
      <c r="AK15" s="1024" t="s">
        <v>396</v>
      </c>
      <c r="AL15" s="1024"/>
      <c r="AM15" s="26">
        <f>IF(AND(AM14=10,N85&gt;=70),1000,0)</f>
        <v>1000</v>
      </c>
      <c r="AN15" s="26"/>
      <c r="AO15" s="26"/>
      <c r="AP15" s="26">
        <v>51</v>
      </c>
      <c r="AQ15" s="26">
        <v>260000</v>
      </c>
      <c r="AR15" s="75"/>
      <c r="AS15" s="75"/>
      <c r="AT15" s="75"/>
      <c r="AU15" s="75"/>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row>
    <row r="16" spans="1:254" ht="22.5" customHeight="1">
      <c r="A16" s="26"/>
      <c r="B16" s="26"/>
      <c r="C16" s="26"/>
      <c r="D16" s="26"/>
      <c r="E16" s="26"/>
      <c r="F16" s="26" t="s">
        <v>723</v>
      </c>
      <c r="G16" s="1104"/>
      <c r="H16" s="1104"/>
      <c r="I16" s="1104"/>
      <c r="J16" s="1104"/>
      <c r="K16" s="964"/>
      <c r="L16" s="1101" t="str">
        <f>IF(AND(P1&gt;=1,G11=""),"エラーなし 使用可能","")</f>
        <v/>
      </c>
      <c r="M16" s="1101"/>
      <c r="N16" s="26"/>
      <c r="O16" s="91">
        <f>DATE(YEAR(O12)-4,1,1)</f>
        <v>43466</v>
      </c>
      <c r="P16" s="92">
        <v>380000</v>
      </c>
      <c r="Q16" s="93" t="s">
        <v>657</v>
      </c>
      <c r="R16" s="26"/>
      <c r="S16" s="26" t="s">
        <v>357</v>
      </c>
      <c r="T16" s="26"/>
      <c r="U16" s="26"/>
      <c r="V16" s="26"/>
      <c r="W16" s="26"/>
      <c r="X16" s="26"/>
      <c r="Y16" s="26"/>
      <c r="Z16" s="79"/>
      <c r="AA16" s="80"/>
      <c r="AB16" s="80"/>
      <c r="AC16" s="80"/>
      <c r="AD16" s="80"/>
      <c r="AE16" s="80"/>
      <c r="AF16" s="80"/>
      <c r="AG16" s="80"/>
      <c r="AH16" s="80"/>
      <c r="AI16" s="80"/>
      <c r="AJ16" s="75"/>
      <c r="AK16" s="1024" t="s">
        <v>394</v>
      </c>
      <c r="AL16" s="1024"/>
      <c r="AM16" s="26" t="e">
        <f>IF(AND(AM13=4,AM14&gt;10),"対象外",SUM(AM13:AM15))</f>
        <v>#N/A</v>
      </c>
      <c r="AN16" s="26"/>
      <c r="AO16" s="26"/>
      <c r="AP16" s="26">
        <v>52</v>
      </c>
      <c r="AQ16" s="26">
        <v>180000</v>
      </c>
      <c r="AR16" s="75"/>
      <c r="AS16" s="98"/>
      <c r="AT16" s="80"/>
      <c r="AU16" s="80"/>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row>
    <row r="17" spans="1:254" ht="22.5" customHeight="1" thickBot="1">
      <c r="A17" s="26"/>
      <c r="B17" s="26"/>
      <c r="C17" s="26"/>
      <c r="D17" s="26"/>
      <c r="E17" s="26"/>
      <c r="F17" s="26"/>
      <c r="G17" s="1104"/>
      <c r="H17" s="1104"/>
      <c r="I17" s="1104"/>
      <c r="J17" s="1104"/>
      <c r="K17" s="964"/>
      <c r="L17" s="1018"/>
      <c r="M17" s="1018"/>
      <c r="N17" s="26"/>
      <c r="O17" s="91">
        <f>DATE(YEAR(O12)-5,1,1)</f>
        <v>43101</v>
      </c>
      <c r="P17" s="92">
        <v>380000</v>
      </c>
      <c r="Q17" s="93" t="s">
        <v>658</v>
      </c>
      <c r="R17" s="26"/>
      <c r="S17" s="26" t="s">
        <v>358</v>
      </c>
      <c r="T17" s="26"/>
      <c r="U17" s="26"/>
      <c r="V17" s="26"/>
      <c r="W17" s="26"/>
      <c r="X17" s="26"/>
      <c r="Y17" s="26"/>
      <c r="Z17" s="79"/>
      <c r="AA17" s="80"/>
      <c r="AB17" s="80"/>
      <c r="AC17" s="80"/>
      <c r="AD17" s="80"/>
      <c r="AE17" s="80"/>
      <c r="AF17" s="80"/>
      <c r="AG17" s="80"/>
      <c r="AH17" s="80"/>
      <c r="AI17" s="80"/>
      <c r="AJ17" s="75"/>
      <c r="AK17" s="26"/>
      <c r="AL17" s="26"/>
      <c r="AM17" s="26"/>
      <c r="AN17" s="26"/>
      <c r="AO17" s="26"/>
      <c r="AP17" s="26">
        <v>53</v>
      </c>
      <c r="AQ17" s="26">
        <v>90000</v>
      </c>
      <c r="AR17" s="75"/>
      <c r="AS17" s="98"/>
      <c r="AT17" s="80"/>
      <c r="AU17" s="80"/>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row>
    <row r="18" spans="1:254" ht="22.5" customHeight="1" thickBot="1">
      <c r="A18" s="26"/>
      <c r="B18" s="1061" t="s">
        <v>556</v>
      </c>
      <c r="C18" s="1062"/>
      <c r="D18" s="99"/>
      <c r="E18" s="26"/>
      <c r="F18" s="26"/>
      <c r="G18" s="1104"/>
      <c r="H18" s="1104"/>
      <c r="I18" s="1104"/>
      <c r="J18" s="1104"/>
      <c r="K18" s="964"/>
      <c r="L18" s="1018"/>
      <c r="M18" s="1018"/>
      <c r="N18" s="26"/>
      <c r="O18" s="100">
        <f>DATE(YEAR(O12)-6,1,1)</f>
        <v>42736</v>
      </c>
      <c r="P18" s="101">
        <v>380000</v>
      </c>
      <c r="Q18" s="102" t="s">
        <v>653</v>
      </c>
      <c r="R18" s="26"/>
      <c r="S18" s="26" t="s">
        <v>359</v>
      </c>
      <c r="T18" s="26"/>
      <c r="U18" s="26"/>
      <c r="V18" s="26"/>
      <c r="W18" s="26"/>
      <c r="X18" s="26"/>
      <c r="Y18" s="26"/>
      <c r="Z18" s="79"/>
      <c r="AA18" s="80"/>
      <c r="AB18" s="80"/>
      <c r="AC18" s="80"/>
      <c r="AD18" s="80"/>
      <c r="AE18" s="80"/>
      <c r="AF18" s="80"/>
      <c r="AG18" s="80"/>
      <c r="AH18" s="80"/>
      <c r="AI18" s="80"/>
      <c r="AJ18" s="75"/>
      <c r="AK18" s="26"/>
      <c r="AL18" s="26"/>
      <c r="AM18" s="26"/>
      <c r="AN18" s="26"/>
      <c r="AO18" s="26"/>
      <c r="AP18" s="26">
        <v>61</v>
      </c>
      <c r="AQ18" s="26">
        <v>210000</v>
      </c>
      <c r="AR18" s="75"/>
      <c r="AS18" s="98"/>
      <c r="AT18" s="80"/>
      <c r="AU18" s="80"/>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row>
    <row r="19" spans="1:254" ht="22.5" customHeight="1" thickBot="1">
      <c r="A19" s="26"/>
      <c r="B19" s="1063"/>
      <c r="C19" s="1064"/>
      <c r="D19" s="99"/>
      <c r="E19" s="26"/>
      <c r="F19" s="26"/>
      <c r="G19" s="1105"/>
      <c r="H19" s="1105"/>
      <c r="I19" s="1105"/>
      <c r="J19" s="1105"/>
      <c r="K19" s="964"/>
      <c r="L19" s="1018"/>
      <c r="M19" s="1018"/>
      <c r="N19" s="26"/>
      <c r="O19" s="103" t="s">
        <v>633</v>
      </c>
      <c r="P19" s="104">
        <f>VLOOKUP(C1,O12:P18,2,FALSE)</f>
        <v>480000</v>
      </c>
      <c r="Q19" s="105" t="s">
        <v>654</v>
      </c>
      <c r="R19" s="26"/>
      <c r="S19" s="26" t="s">
        <v>360</v>
      </c>
      <c r="T19" s="26"/>
      <c r="U19" s="26"/>
      <c r="V19" s="26"/>
      <c r="W19" s="26"/>
      <c r="X19" s="26"/>
      <c r="Y19" s="26"/>
      <c r="Z19" s="79"/>
      <c r="AA19" s="80"/>
      <c r="AB19" s="80"/>
      <c r="AC19" s="80"/>
      <c r="AD19" s="80"/>
      <c r="AE19" s="80"/>
      <c r="AF19" s="80"/>
      <c r="AG19" s="80"/>
      <c r="AH19" s="80"/>
      <c r="AI19" s="80"/>
      <c r="AJ19" s="75"/>
      <c r="AK19" s="26"/>
      <c r="AL19" s="26"/>
      <c r="AM19" s="26"/>
      <c r="AN19" s="26"/>
      <c r="AO19" s="26"/>
      <c r="AP19" s="26">
        <v>62</v>
      </c>
      <c r="AQ19" s="26">
        <v>140000</v>
      </c>
      <c r="AR19" s="75"/>
      <c r="AS19" s="98"/>
      <c r="AT19" s="80"/>
      <c r="AU19" s="80"/>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row>
    <row r="20" spans="1:254" ht="22.5" customHeight="1" thickBot="1">
      <c r="A20" s="26"/>
      <c r="B20" s="106" t="s">
        <v>606</v>
      </c>
      <c r="C20" s="107"/>
      <c r="D20" s="108"/>
      <c r="E20" s="108"/>
      <c r="F20" s="108"/>
      <c r="G20" s="108"/>
      <c r="H20" s="32"/>
      <c r="I20" s="32"/>
      <c r="J20" s="34"/>
      <c r="K20" s="1017"/>
      <c r="L20" s="150"/>
      <c r="M20" s="150"/>
      <c r="N20" s="26"/>
      <c r="O20" s="150"/>
      <c r="P20" s="150"/>
      <c r="Q20" s="150"/>
      <c r="R20" s="26"/>
      <c r="S20" s="26" t="s">
        <v>361</v>
      </c>
      <c r="T20" s="26"/>
      <c r="U20" s="26"/>
      <c r="V20" s="26"/>
      <c r="W20" s="26"/>
      <c r="X20" s="26"/>
      <c r="Y20" s="26"/>
      <c r="Z20" s="79"/>
      <c r="AA20" s="80"/>
      <c r="AB20" s="80"/>
      <c r="AC20" s="80"/>
      <c r="AD20" s="80"/>
      <c r="AE20" s="80"/>
      <c r="AF20" s="80"/>
      <c r="AG20" s="80"/>
      <c r="AH20" s="80"/>
      <c r="AI20" s="80"/>
      <c r="AJ20" s="75"/>
      <c r="AK20" s="26"/>
      <c r="AL20" s="26"/>
      <c r="AM20" s="26"/>
      <c r="AN20" s="26"/>
      <c r="AO20" s="26"/>
      <c r="AP20" s="26">
        <v>63</v>
      </c>
      <c r="AQ20" s="26">
        <v>70000</v>
      </c>
      <c r="AR20" s="75"/>
      <c r="AS20" s="98"/>
      <c r="AT20" s="80"/>
      <c r="AU20" s="80"/>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row>
    <row r="21" spans="1:254" ht="22.5" customHeight="1">
      <c r="A21" s="26"/>
      <c r="B21" s="1095" t="s">
        <v>721</v>
      </c>
      <c r="C21" s="823" t="s">
        <v>220</v>
      </c>
      <c r="D21" s="823" t="s">
        <v>221</v>
      </c>
      <c r="E21" s="823" t="s">
        <v>222</v>
      </c>
      <c r="F21" s="824" t="s">
        <v>223</v>
      </c>
      <c r="G21" s="825" t="s">
        <v>224</v>
      </c>
      <c r="H21" s="1058" t="str">
        <f>IF(NOT(H22=""),"↓警告エラー↓　無視して更新する場合はこのまま入力してください","")</f>
        <v/>
      </c>
      <c r="I21" s="1059"/>
      <c r="J21" s="1060"/>
      <c r="K21" s="26"/>
      <c r="L21" s="26"/>
      <c r="M21" s="26"/>
      <c r="N21" s="26"/>
      <c r="O21" s="150"/>
      <c r="P21" s="150"/>
      <c r="Q21" s="150"/>
      <c r="R21" s="26"/>
      <c r="S21" s="26" t="s">
        <v>362</v>
      </c>
      <c r="T21" s="109">
        <v>44927</v>
      </c>
      <c r="U21" s="26"/>
      <c r="V21" s="26"/>
      <c r="W21" s="26"/>
      <c r="X21" s="26"/>
      <c r="Y21" s="26"/>
      <c r="Z21" s="79"/>
      <c r="AA21" s="80"/>
      <c r="AB21" s="80"/>
      <c r="AC21" s="80"/>
      <c r="AD21" s="80"/>
      <c r="AE21" s="80"/>
      <c r="AF21" s="80"/>
      <c r="AG21" s="80"/>
      <c r="AH21" s="80"/>
      <c r="AI21" s="80"/>
      <c r="AJ21" s="75"/>
      <c r="AK21" s="26"/>
      <c r="AL21" s="26"/>
      <c r="AM21" s="26"/>
      <c r="AN21" s="26"/>
      <c r="AO21" s="26"/>
      <c r="AP21" s="26">
        <v>71</v>
      </c>
      <c r="AQ21" s="26">
        <v>160000</v>
      </c>
      <c r="AR21" s="75"/>
      <c r="AS21" s="98"/>
      <c r="AT21" s="80"/>
      <c r="AU21" s="80"/>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row>
    <row r="22" spans="1:254" ht="22.5" customHeight="1" thickBot="1">
      <c r="A22" s="26"/>
      <c r="B22" s="1096"/>
      <c r="C22" s="110"/>
      <c r="D22" s="110"/>
      <c r="E22" s="891"/>
      <c r="F22" s="891"/>
      <c r="G22" s="892">
        <f>IF(COUNTA($C$22:$F$22)=0,0,SUM($C$22:$F$22))</f>
        <v>0</v>
      </c>
      <c r="H22" s="1049"/>
      <c r="I22" s="1050"/>
      <c r="J22" s="1051"/>
      <c r="K22" s="26"/>
      <c r="L22" s="26"/>
      <c r="M22" s="26"/>
      <c r="N22" s="26"/>
      <c r="O22" s="26"/>
      <c r="P22" s="26"/>
      <c r="Q22" s="26"/>
      <c r="R22" s="26"/>
      <c r="S22" s="26" t="s">
        <v>363</v>
      </c>
      <c r="T22" s="109">
        <v>44562</v>
      </c>
      <c r="U22" s="26"/>
      <c r="V22" s="26"/>
      <c r="W22" s="26"/>
      <c r="X22" s="26"/>
      <c r="Y22" s="26"/>
      <c r="Z22" s="79"/>
      <c r="AA22" s="80"/>
      <c r="AB22" s="80"/>
      <c r="AC22" s="80"/>
      <c r="AD22" s="80"/>
      <c r="AE22" s="80"/>
      <c r="AF22" s="80"/>
      <c r="AG22" s="80"/>
      <c r="AH22" s="80"/>
      <c r="AI22" s="80"/>
      <c r="AJ22" s="75"/>
      <c r="AK22" s="26"/>
      <c r="AL22" s="26"/>
      <c r="AM22" s="26"/>
      <c r="AN22" s="26"/>
      <c r="AO22" s="26"/>
      <c r="AP22" s="26">
        <v>72</v>
      </c>
      <c r="AQ22" s="26">
        <v>110000</v>
      </c>
      <c r="AR22" s="75"/>
      <c r="AS22" s="98"/>
      <c r="AT22" s="80"/>
      <c r="AU22" s="80"/>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row>
    <row r="23" spans="1:254" ht="22.5" customHeight="1">
      <c r="A23" s="26"/>
      <c r="B23" s="925" t="s">
        <v>727</v>
      </c>
      <c r="C23" s="890" t="s">
        <v>189</v>
      </c>
      <c r="D23" s="894" t="s">
        <v>191</v>
      </c>
      <c r="E23" s="826" t="s">
        <v>226</v>
      </c>
      <c r="F23" s="927" t="s">
        <v>471</v>
      </c>
      <c r="G23" s="928" t="s">
        <v>720</v>
      </c>
      <c r="H23" s="33"/>
      <c r="I23" s="33"/>
      <c r="J23" s="965" t="s">
        <v>715</v>
      </c>
      <c r="K23" s="26"/>
      <c r="L23" s="26"/>
      <c r="M23" s="26"/>
      <c r="N23" s="26"/>
      <c r="O23" s="26"/>
      <c r="P23" s="26"/>
      <c r="Q23" s="26"/>
      <c r="R23" s="26"/>
      <c r="S23" s="26"/>
      <c r="T23" s="109">
        <v>44197</v>
      </c>
      <c r="U23" s="26"/>
      <c r="V23" s="26"/>
      <c r="W23" s="26"/>
      <c r="X23" s="26"/>
      <c r="Y23" s="26"/>
      <c r="Z23" s="79"/>
      <c r="AA23" s="80"/>
      <c r="AB23" s="80"/>
      <c r="AC23" s="80"/>
      <c r="AD23" s="80"/>
      <c r="AE23" s="80"/>
      <c r="AF23" s="80"/>
      <c r="AG23" s="80"/>
      <c r="AH23" s="80"/>
      <c r="AI23" s="80"/>
      <c r="AJ23" s="75"/>
      <c r="AK23" s="26"/>
      <c r="AL23" s="26"/>
      <c r="AM23" s="26"/>
      <c r="AN23" s="26"/>
      <c r="AO23" s="26"/>
      <c r="AP23" s="26">
        <v>73</v>
      </c>
      <c r="AQ23" s="26">
        <v>60000</v>
      </c>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row>
    <row r="24" spans="1:254" ht="22.5" customHeight="1" thickBot="1">
      <c r="A24" s="26"/>
      <c r="B24" s="942"/>
      <c r="C24" s="915"/>
      <c r="D24" s="916"/>
      <c r="E24" s="895"/>
      <c r="F24" s="937"/>
      <c r="G24" s="929" t="str">
        <f>IF(COUNTA(C24:E24)=0,"",IF(C24-D24&lt;0,0,C24-D24))</f>
        <v/>
      </c>
      <c r="H24" s="932"/>
      <c r="I24" s="934"/>
      <c r="J24" s="966" t="str">
        <f>IF(COUNTA(C26:E26,C24:E24)=0,"",IF(C26-SUM(D26:E26)+C24-SUM(D24:E24)&lt;0,0,C26-SUM(D26:E26)+C24-SUM(D24:E24)))</f>
        <v/>
      </c>
      <c r="K24" s="926" t="str">
        <f>IF(G24="","",1)</f>
        <v/>
      </c>
      <c r="L24" s="26"/>
      <c r="M24" s="26"/>
      <c r="N24" s="26"/>
      <c r="O24" s="26"/>
      <c r="P24" s="26"/>
      <c r="Q24" s="26"/>
      <c r="R24" s="26"/>
      <c r="S24" s="26"/>
      <c r="T24" s="109">
        <v>43831</v>
      </c>
      <c r="U24" s="26"/>
      <c r="V24" s="26"/>
      <c r="W24" s="26"/>
      <c r="X24" s="26"/>
      <c r="Y24" s="26"/>
      <c r="Z24" s="79"/>
      <c r="AA24" s="80"/>
      <c r="AB24" s="80"/>
      <c r="AC24" s="80"/>
      <c r="AD24" s="80"/>
      <c r="AE24" s="80"/>
      <c r="AF24" s="80"/>
      <c r="AG24" s="80"/>
      <c r="AH24" s="80"/>
      <c r="AI24" s="80"/>
      <c r="AJ24" s="75"/>
      <c r="AK24" s="112"/>
      <c r="AL24" s="112"/>
      <c r="AM24" s="26"/>
      <c r="AN24" s="26"/>
      <c r="AO24" s="26"/>
      <c r="AP24" s="26">
        <v>81</v>
      </c>
      <c r="AQ24" s="26">
        <v>110000</v>
      </c>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row>
    <row r="25" spans="1:254" ht="22.5" customHeight="1">
      <c r="A25" s="26"/>
      <c r="B25" s="828" t="s">
        <v>225</v>
      </c>
      <c r="C25" s="826" t="s">
        <v>189</v>
      </c>
      <c r="D25" s="826" t="s">
        <v>191</v>
      </c>
      <c r="E25" s="935" t="s">
        <v>226</v>
      </c>
      <c r="F25" s="941"/>
      <c r="G25" s="938" t="s">
        <v>719</v>
      </c>
      <c r="H25" s="893" t="s">
        <v>736</v>
      </c>
      <c r="I25" s="933" t="str">
        <f>IF(OR(P1=3,P1=4,P1=5),IF(AND(J24="",換算!AO13=""),"",IF(SUM(J24,換算!AO13)&lt;0,0,IF(SUM(J24,換算!AO13)&gt;0,SUM(J24,換算!AO13),))),"")</f>
        <v/>
      </c>
      <c r="J25" s="967" t="s">
        <v>227</v>
      </c>
      <c r="K25" s="926" t="str">
        <f>IF(G26="","",10)</f>
        <v/>
      </c>
      <c r="L25" s="26"/>
      <c r="M25" s="26"/>
      <c r="N25" s="26"/>
      <c r="O25" s="26"/>
      <c r="P25" s="26"/>
      <c r="Q25" s="26"/>
      <c r="R25" s="26"/>
      <c r="S25" s="26"/>
      <c r="T25" s="109">
        <v>43466</v>
      </c>
      <c r="U25" s="26"/>
      <c r="V25" s="26"/>
      <c r="W25" s="26"/>
      <c r="X25" s="26"/>
      <c r="Y25" s="26"/>
      <c r="Z25" s="114"/>
      <c r="AA25" s="80"/>
      <c r="AB25" s="80"/>
      <c r="AC25" s="80"/>
      <c r="AD25" s="80"/>
      <c r="AE25" s="80"/>
      <c r="AF25" s="80"/>
      <c r="AG25" s="80"/>
      <c r="AH25" s="80"/>
      <c r="AI25" s="80"/>
      <c r="AJ25" s="75"/>
      <c r="AK25" s="26"/>
      <c r="AL25" s="26"/>
      <c r="AM25" s="26"/>
      <c r="AN25" s="26"/>
      <c r="AO25" s="26"/>
      <c r="AP25" s="26">
        <v>82</v>
      </c>
      <c r="AQ25" s="26">
        <v>80000</v>
      </c>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row>
    <row r="26" spans="1:254" ht="22.5" customHeight="1" thickBot="1">
      <c r="A26" s="26"/>
      <c r="B26" s="922"/>
      <c r="C26" s="111"/>
      <c r="D26" s="111"/>
      <c r="E26" s="936"/>
      <c r="F26" s="940"/>
      <c r="G26" s="939" t="str">
        <f>IF(COUNTA(C26:E26)=0,"",IF(C26-D26-E26&lt;0,0,C26-D26-E26))</f>
        <v/>
      </c>
      <c r="H26" s="827" t="s">
        <v>601</v>
      </c>
      <c r="I26" s="930" t="str">
        <f>IF(OR(P1=2,P1="1",P1="31",P1="30",P1="29",P1="28",P1="27"),IF(AND(J24="",換算!AO13=""),"",IF(SUM(J24,換算!AO13)&lt;0,0,IF(SUM(J24,換算!AO13)&gt;0,SUM(J24,換算!AO13),))),"")</f>
        <v/>
      </c>
      <c r="J26" s="968" t="b">
        <f>IF(OR(P1=3,P1=4,P1=5),I25,IF(OR(P1=2,P1=1,P1="31",P1="30",P1="29",P1="28",P1="27",),I26))</f>
        <v>0</v>
      </c>
      <c r="K26" s="926">
        <f>SUM(K24:K25)</f>
        <v>0</v>
      </c>
      <c r="L26" s="26"/>
      <c r="M26" s="26"/>
      <c r="N26" s="26"/>
      <c r="O26" s="26"/>
      <c r="P26" s="26"/>
      <c r="Q26" s="26"/>
      <c r="R26" s="26"/>
      <c r="S26" s="26"/>
      <c r="T26" s="109">
        <v>43101</v>
      </c>
      <c r="U26" s="26"/>
      <c r="V26" s="26"/>
      <c r="W26" s="26"/>
      <c r="X26" s="26"/>
      <c r="Y26" s="26"/>
      <c r="Z26" s="114"/>
      <c r="AA26" s="80"/>
      <c r="AB26" s="80"/>
      <c r="AC26" s="80"/>
      <c r="AD26" s="80"/>
      <c r="AE26" s="80"/>
      <c r="AF26" s="80"/>
      <c r="AG26" s="80"/>
      <c r="AH26" s="80"/>
      <c r="AI26" s="80"/>
      <c r="AJ26" s="75"/>
      <c r="AK26" s="26"/>
      <c r="AL26" s="26"/>
      <c r="AM26" s="26"/>
      <c r="AN26" s="26"/>
      <c r="AO26" s="26"/>
      <c r="AP26" s="26">
        <v>83</v>
      </c>
      <c r="AQ26" s="26">
        <v>40000</v>
      </c>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row>
    <row r="27" spans="1:254" ht="22.5" customHeight="1" thickBot="1">
      <c r="A27" s="26"/>
      <c r="B27" s="1054" t="str">
        <f>IF(AND(NOT(G24=""),B24=""),"工賃の場合は、「工賃」と入力してください","")</f>
        <v/>
      </c>
      <c r="C27" s="1055"/>
      <c r="D27" s="1055"/>
      <c r="E27" s="1056" t="str">
        <f>IF(AND(NOT(G24=""),B24="工賃"),"工賃の場合は、事業所名も入力してください","")</f>
        <v/>
      </c>
      <c r="F27" s="1057"/>
      <c r="G27" s="1057"/>
      <c r="H27" s="931"/>
      <c r="I27" s="43"/>
      <c r="J27" s="44"/>
      <c r="K27" s="26"/>
      <c r="L27" s="26"/>
      <c r="M27" s="26"/>
      <c r="N27" s="26"/>
      <c r="O27" s="26"/>
      <c r="P27" s="26"/>
      <c r="Q27" s="26"/>
      <c r="R27" s="26"/>
      <c r="S27" s="26"/>
      <c r="T27" s="26"/>
      <c r="U27" s="26"/>
      <c r="V27" s="26"/>
      <c r="W27" s="26"/>
      <c r="X27" s="26"/>
      <c r="Y27" s="26"/>
      <c r="Z27" s="114"/>
      <c r="AA27" s="80"/>
      <c r="AB27" s="80"/>
      <c r="AC27" s="80"/>
      <c r="AD27" s="80"/>
      <c r="AE27" s="80"/>
      <c r="AF27" s="80"/>
      <c r="AG27" s="80"/>
      <c r="AH27" s="80"/>
      <c r="AI27" s="80"/>
      <c r="AJ27" s="75"/>
      <c r="AK27" s="26"/>
      <c r="AL27" s="26"/>
      <c r="AM27" s="75"/>
      <c r="AN27" s="75"/>
      <c r="AO27" s="26"/>
      <c r="AP27" s="26">
        <v>91</v>
      </c>
      <c r="AQ27" s="26">
        <v>60000</v>
      </c>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row>
    <row r="28" spans="1:254" ht="22.5" customHeight="1" thickBot="1">
      <c r="A28" s="26"/>
      <c r="B28" s="115" t="s">
        <v>607</v>
      </c>
      <c r="C28" s="43"/>
      <c r="D28" s="43"/>
      <c r="E28" s="43"/>
      <c r="F28" s="43"/>
      <c r="G28" s="43"/>
      <c r="H28" s="33"/>
      <c r="I28" s="33"/>
      <c r="J28" s="44"/>
      <c r="K28" s="26"/>
      <c r="L28" s="26"/>
      <c r="M28" s="26"/>
      <c r="N28" s="26"/>
      <c r="O28" s="26"/>
      <c r="P28" s="26"/>
      <c r="Q28" s="26"/>
      <c r="R28" s="26"/>
      <c r="S28" s="26"/>
      <c r="T28" s="26"/>
      <c r="U28" s="26"/>
      <c r="V28" s="26"/>
      <c r="W28" s="26"/>
      <c r="X28" s="26"/>
      <c r="Y28" s="26"/>
      <c r="Z28" s="114"/>
      <c r="AA28" s="80"/>
      <c r="AB28" s="80"/>
      <c r="AC28" s="80"/>
      <c r="AD28" s="80"/>
      <c r="AE28" s="80"/>
      <c r="AF28" s="80"/>
      <c r="AG28" s="80"/>
      <c r="AH28" s="80"/>
      <c r="AI28" s="80"/>
      <c r="AJ28" s="75"/>
      <c r="AK28" s="26"/>
      <c r="AL28" s="26"/>
      <c r="AM28" s="75"/>
      <c r="AN28" s="75"/>
      <c r="AO28" s="26"/>
      <c r="AP28" s="26">
        <v>92</v>
      </c>
      <c r="AQ28" s="26">
        <v>40000</v>
      </c>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row>
    <row r="29" spans="1:254" ht="22.5" customHeight="1">
      <c r="A29" s="26"/>
      <c r="B29" s="829" t="s">
        <v>231</v>
      </c>
      <c r="C29" s="823" t="s">
        <v>189</v>
      </c>
      <c r="D29" s="823" t="s">
        <v>191</v>
      </c>
      <c r="E29" s="823" t="s">
        <v>226</v>
      </c>
      <c r="F29" s="825" t="s">
        <v>232</v>
      </c>
      <c r="G29" s="830" t="s">
        <v>201</v>
      </c>
      <c r="H29" s="33"/>
      <c r="I29" s="33"/>
      <c r="J29" s="44"/>
      <c r="K29" s="26"/>
      <c r="L29" s="26"/>
      <c r="M29" s="26"/>
      <c r="N29" s="26"/>
      <c r="O29" s="26"/>
      <c r="P29" s="26"/>
      <c r="Q29" s="26"/>
      <c r="R29" s="26"/>
      <c r="S29" s="26"/>
      <c r="T29" s="26"/>
      <c r="U29" s="26"/>
      <c r="V29" s="26"/>
      <c r="W29" s="26"/>
      <c r="X29" s="26"/>
      <c r="Y29" s="26"/>
      <c r="Z29" s="114"/>
      <c r="AA29" s="80"/>
      <c r="AB29" s="80"/>
      <c r="AC29" s="80"/>
      <c r="AD29" s="80"/>
      <c r="AE29" s="80"/>
      <c r="AF29" s="80"/>
      <c r="AG29" s="80"/>
      <c r="AH29" s="80"/>
      <c r="AI29" s="80"/>
      <c r="AJ29" s="75"/>
      <c r="AK29" s="26"/>
      <c r="AL29" s="26"/>
      <c r="AM29" s="75"/>
      <c r="AN29" s="75"/>
      <c r="AO29" s="26"/>
      <c r="AP29" s="26">
        <v>93</v>
      </c>
      <c r="AQ29" s="26">
        <v>20000</v>
      </c>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row>
    <row r="30" spans="1:254" ht="22.5" customHeight="1" thickBot="1">
      <c r="A30" s="26"/>
      <c r="B30" s="116"/>
      <c r="C30" s="117"/>
      <c r="D30" s="117"/>
      <c r="E30" s="111"/>
      <c r="F30" s="118" t="str">
        <f>IF(C30="","",IF(C30-D30-E30&lt;1,C30-D30-E30,ROUNDDOWN((C30-D30-E30)/2,0)))</f>
        <v/>
      </c>
      <c r="G30" s="119" t="str">
        <f>IF(C30="","",C30-D30-E30)</f>
        <v/>
      </c>
      <c r="H30" s="43"/>
      <c r="I30" s="43"/>
      <c r="J30" s="44"/>
      <c r="K30" s="26"/>
      <c r="L30" s="26"/>
      <c r="M30" s="26"/>
      <c r="N30" s="26"/>
      <c r="O30" s="26"/>
      <c r="P30" s="26"/>
      <c r="Q30" s="26"/>
      <c r="R30" s="26"/>
      <c r="S30" s="26"/>
      <c r="T30" s="26"/>
      <c r="U30" s="26"/>
      <c r="V30" s="26"/>
      <c r="W30" s="26"/>
      <c r="X30" s="26"/>
      <c r="Y30" s="26"/>
      <c r="Z30" s="114"/>
      <c r="AA30" s="80"/>
      <c r="AB30" s="80"/>
      <c r="AC30" s="80"/>
      <c r="AD30" s="80"/>
      <c r="AE30" s="80"/>
      <c r="AF30" s="80"/>
      <c r="AG30" s="80"/>
      <c r="AH30" s="80"/>
      <c r="AI30" s="80"/>
      <c r="AJ30" s="75"/>
      <c r="AK30" s="26"/>
      <c r="AL30" s="26"/>
      <c r="AM30" s="75"/>
      <c r="AN30" s="75"/>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row>
    <row r="31" spans="1:254" ht="22.5" customHeight="1" thickBot="1">
      <c r="A31" s="26"/>
      <c r="B31" s="943"/>
      <c r="C31" s="43"/>
      <c r="D31" s="120"/>
      <c r="E31" s="43"/>
      <c r="F31" s="43"/>
      <c r="G31" s="43"/>
      <c r="H31" s="43"/>
      <c r="I31" s="43"/>
      <c r="J31" s="44"/>
      <c r="K31" s="26"/>
      <c r="L31" s="26"/>
      <c r="M31" s="26"/>
      <c r="N31" s="26"/>
      <c r="O31" s="26"/>
      <c r="P31" s="26"/>
      <c r="Q31" s="26"/>
      <c r="R31" s="26"/>
      <c r="S31" s="26"/>
      <c r="T31" s="26"/>
      <c r="U31" s="26"/>
      <c r="V31" s="26"/>
      <c r="W31" s="26"/>
      <c r="X31" s="26"/>
      <c r="Y31" s="26"/>
      <c r="Z31" s="114"/>
      <c r="AA31" s="80"/>
      <c r="AB31" s="80"/>
      <c r="AC31" s="80"/>
      <c r="AD31" s="80"/>
      <c r="AE31" s="80"/>
      <c r="AF31" s="80"/>
      <c r="AG31" s="80"/>
      <c r="AH31" s="80"/>
      <c r="AI31" s="80"/>
      <c r="AJ31" s="75"/>
      <c r="AK31" s="26"/>
      <c r="AL31" s="26"/>
      <c r="AM31" s="75"/>
      <c r="AN31" s="75"/>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row>
    <row r="32" spans="1:254" ht="22.5" customHeight="1">
      <c r="A32" s="26"/>
      <c r="B32" s="945" t="s">
        <v>188</v>
      </c>
      <c r="C32" s="944" t="s">
        <v>189</v>
      </c>
      <c r="D32" s="823" t="s">
        <v>190</v>
      </c>
      <c r="E32" s="823" t="s">
        <v>191</v>
      </c>
      <c r="F32" s="825" t="s">
        <v>192</v>
      </c>
      <c r="G32" s="43"/>
      <c r="H32" s="1052" t="s">
        <v>529</v>
      </c>
      <c r="I32" s="1053"/>
      <c r="J32" s="979"/>
      <c r="K32" s="984"/>
      <c r="L32" s="985"/>
      <c r="M32" s="985"/>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row>
    <row r="33" spans="1:254" ht="22.5" customHeight="1">
      <c r="A33" s="26"/>
      <c r="B33" s="814" t="s">
        <v>194</v>
      </c>
      <c r="C33" s="121"/>
      <c r="D33" s="121"/>
      <c r="E33" s="121"/>
      <c r="F33" s="122" t="str">
        <f>IF(AND(C33="",D33="",E33=""),"",C33-D33-E33)</f>
        <v/>
      </c>
      <c r="G33" s="43"/>
      <c r="H33" s="828" t="s">
        <v>203</v>
      </c>
      <c r="I33" s="123" t="s">
        <v>189</v>
      </c>
      <c r="J33" s="979"/>
      <c r="K33" s="984"/>
      <c r="L33" s="985"/>
      <c r="M33" s="985"/>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c r="IS33" s="26"/>
      <c r="IT33" s="26"/>
    </row>
    <row r="34" spans="1:254" ht="22.5" customHeight="1">
      <c r="A34" s="26"/>
      <c r="B34" s="815" t="s">
        <v>197</v>
      </c>
      <c r="C34" s="124"/>
      <c r="D34" s="125"/>
      <c r="E34" s="124"/>
      <c r="F34" s="126" t="str">
        <f>IF(AND(C34="",E34=""),"",C34-E34)</f>
        <v/>
      </c>
      <c r="G34" s="918"/>
      <c r="H34" s="127" t="str">
        <f t="shared" ref="H34:H45" si="2">IF(I34="","",$G$46)</f>
        <v/>
      </c>
      <c r="I34" s="128"/>
      <c r="J34" s="979"/>
      <c r="K34" s="984"/>
      <c r="L34" s="985"/>
      <c r="M34" s="985"/>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row>
    <row r="35" spans="1:254" ht="22.5" customHeight="1" thickBot="1">
      <c r="A35" s="26"/>
      <c r="B35" s="816" t="s">
        <v>187</v>
      </c>
      <c r="C35" s="129"/>
      <c r="D35" s="130"/>
      <c r="E35" s="129"/>
      <c r="F35" s="131" t="str">
        <f>IF(AND(C35="",E35=""),"",C35-E35)</f>
        <v/>
      </c>
      <c r="G35" s="918"/>
      <c r="H35" s="127" t="str">
        <f t="shared" si="2"/>
        <v/>
      </c>
      <c r="I35" s="128"/>
      <c r="J35" s="979"/>
      <c r="K35" s="984"/>
      <c r="L35" s="985"/>
      <c r="M35" s="985"/>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row>
    <row r="36" spans="1:254" ht="22.5" customHeight="1" thickBot="1">
      <c r="A36" s="26"/>
      <c r="B36" s="113"/>
      <c r="C36" s="132"/>
      <c r="D36" s="132"/>
      <c r="E36" s="132"/>
      <c r="F36" s="43"/>
      <c r="G36" s="918"/>
      <c r="H36" s="127" t="str">
        <f t="shared" si="2"/>
        <v/>
      </c>
      <c r="I36" s="128"/>
      <c r="J36" s="979"/>
      <c r="K36" s="984"/>
      <c r="L36" s="985"/>
      <c r="M36" s="985"/>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row>
    <row r="37" spans="1:254" ht="22.5" customHeight="1" thickBot="1">
      <c r="A37" s="26"/>
      <c r="B37" s="133" t="s">
        <v>608</v>
      </c>
      <c r="C37" s="43"/>
      <c r="D37" s="43"/>
      <c r="E37" s="43"/>
      <c r="F37" s="43"/>
      <c r="G37" s="918"/>
      <c r="H37" s="127" t="str">
        <f t="shared" si="2"/>
        <v/>
      </c>
      <c r="I37" s="128"/>
      <c r="J37" s="979"/>
      <c r="K37" s="984"/>
      <c r="L37" s="985"/>
      <c r="M37" s="985"/>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row>
    <row r="38" spans="1:254" ht="22.5" customHeight="1">
      <c r="A38" s="26"/>
      <c r="B38" s="832" t="s">
        <v>195</v>
      </c>
      <c r="C38" s="823" t="s">
        <v>196</v>
      </c>
      <c r="D38" s="833" t="s">
        <v>203</v>
      </c>
      <c r="E38" s="834" t="s">
        <v>189</v>
      </c>
      <c r="F38" s="43"/>
      <c r="G38" s="918"/>
      <c r="H38" s="127" t="str">
        <f t="shared" si="2"/>
        <v/>
      </c>
      <c r="I38" s="128"/>
      <c r="J38" s="979"/>
      <c r="K38" s="984"/>
      <c r="L38" s="985"/>
      <c r="M38" s="985"/>
      <c r="N38" s="26"/>
      <c r="O38" s="26"/>
      <c r="P38" s="26"/>
      <c r="Q38" s="26"/>
      <c r="R38" s="26"/>
      <c r="S38" s="26"/>
      <c r="T38" s="26"/>
      <c r="U38" s="26"/>
      <c r="V38" s="26"/>
      <c r="W38" s="26"/>
      <c r="X38" s="26"/>
      <c r="Y38" s="26"/>
      <c r="Z38" s="114"/>
      <c r="AA38" s="80"/>
      <c r="AB38" s="80"/>
      <c r="AC38" s="80"/>
      <c r="AD38" s="80"/>
      <c r="AE38" s="80"/>
      <c r="AF38" s="80"/>
      <c r="AG38" s="80"/>
      <c r="AH38" s="80"/>
      <c r="AI38" s="80"/>
      <c r="AJ38" s="75"/>
      <c r="AK38" s="26"/>
      <c r="AL38" s="26"/>
      <c r="AM38" s="75"/>
      <c r="AN38" s="75"/>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row>
    <row r="39" spans="1:254" ht="22.5" customHeight="1">
      <c r="A39" s="26"/>
      <c r="B39" s="134"/>
      <c r="C39" s="135"/>
      <c r="D39" s="136"/>
      <c r="E39" s="137"/>
      <c r="F39" s="43"/>
      <c r="G39" s="918"/>
      <c r="H39" s="127" t="str">
        <f t="shared" si="2"/>
        <v/>
      </c>
      <c r="I39" s="128"/>
      <c r="J39" s="979"/>
      <c r="K39" s="984"/>
      <c r="L39" s="985"/>
      <c r="M39" s="985"/>
      <c r="N39" s="26"/>
      <c r="O39" s="26"/>
      <c r="P39" s="26"/>
      <c r="Q39" s="26"/>
      <c r="R39" s="26"/>
      <c r="S39" s="26"/>
      <c r="T39" s="26"/>
      <c r="U39" s="26"/>
      <c r="V39" s="26"/>
      <c r="W39" s="26"/>
      <c r="X39" s="26"/>
      <c r="Y39" s="26"/>
      <c r="Z39" s="114"/>
      <c r="AA39" s="80"/>
      <c r="AB39" s="80"/>
      <c r="AC39" s="80"/>
      <c r="AD39" s="80"/>
      <c r="AE39" s="80"/>
      <c r="AF39" s="80"/>
      <c r="AG39" s="80"/>
      <c r="AH39" s="80"/>
      <c r="AI39" s="80"/>
      <c r="AJ39" s="75"/>
      <c r="AK39" s="26"/>
      <c r="AL39" s="26"/>
      <c r="AM39" s="75"/>
      <c r="AN39" s="75"/>
      <c r="AO39" s="26"/>
      <c r="AP39" s="26">
        <v>101</v>
      </c>
      <c r="AQ39" s="26">
        <v>30000</v>
      </c>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row>
    <row r="40" spans="1:254" ht="22.5" customHeight="1">
      <c r="A40" s="26"/>
      <c r="B40" s="138"/>
      <c r="C40" s="139"/>
      <c r="D40" s="140"/>
      <c r="E40" s="141"/>
      <c r="F40" s="43"/>
      <c r="G40" s="918"/>
      <c r="H40" s="127" t="str">
        <f t="shared" si="2"/>
        <v/>
      </c>
      <c r="I40" s="128"/>
      <c r="J40" s="979"/>
      <c r="K40" s="984"/>
      <c r="L40" s="985"/>
      <c r="M40" s="985"/>
      <c r="N40" s="26"/>
      <c r="O40" s="26"/>
      <c r="P40" s="26"/>
      <c r="Q40" s="26"/>
      <c r="R40" s="26"/>
      <c r="S40" s="26"/>
      <c r="T40" s="26"/>
      <c r="U40" s="26"/>
      <c r="V40" s="26"/>
      <c r="W40" s="26"/>
      <c r="X40" s="26"/>
      <c r="Y40" s="26"/>
      <c r="Z40" s="114"/>
      <c r="AA40" s="1046" t="str">
        <f t="shared" ref="AA40:AA47" si="3">VLOOKUP(X56,$M$86:$Z$93,14,FALSE)</f>
        <v/>
      </c>
      <c r="AB40" s="1046"/>
      <c r="AC40" s="1046"/>
      <c r="AD40" s="80"/>
      <c r="AE40" s="80"/>
      <c r="AF40" s="80"/>
      <c r="AG40" s="80"/>
      <c r="AH40" s="80"/>
      <c r="AI40" s="80"/>
      <c r="AJ40" s="75"/>
      <c r="AK40" s="26"/>
      <c r="AL40" s="26"/>
      <c r="AM40" s="26"/>
      <c r="AN40" s="26"/>
      <c r="AO40" s="26"/>
      <c r="AP40" s="26">
        <v>102</v>
      </c>
      <c r="AQ40" s="26">
        <v>20000</v>
      </c>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row>
    <row r="41" spans="1:254" ht="22.5" customHeight="1">
      <c r="A41" s="26"/>
      <c r="B41" s="142"/>
      <c r="C41" s="143"/>
      <c r="D41" s="144"/>
      <c r="E41" s="145"/>
      <c r="F41" s="43"/>
      <c r="G41" s="918"/>
      <c r="H41" s="127" t="str">
        <f t="shared" si="2"/>
        <v/>
      </c>
      <c r="I41" s="128"/>
      <c r="J41" s="979"/>
      <c r="K41" s="984"/>
      <c r="L41" s="985"/>
      <c r="M41" s="985"/>
      <c r="N41" s="26"/>
      <c r="O41" s="26"/>
      <c r="P41" s="26"/>
      <c r="Q41" s="26"/>
      <c r="R41" s="26"/>
      <c r="S41" s="26"/>
      <c r="T41" s="26"/>
      <c r="U41" s="26"/>
      <c r="V41" s="26"/>
      <c r="W41" s="26"/>
      <c r="X41" s="26"/>
      <c r="Y41" s="26"/>
      <c r="Z41" s="114"/>
      <c r="AA41" s="1046" t="str">
        <f t="shared" si="3"/>
        <v/>
      </c>
      <c r="AB41" s="1046"/>
      <c r="AC41" s="1046"/>
      <c r="AD41" s="80"/>
      <c r="AE41" s="80"/>
      <c r="AF41" s="80"/>
      <c r="AG41" s="80"/>
      <c r="AH41" s="80"/>
      <c r="AI41" s="80"/>
      <c r="AJ41" s="75"/>
      <c r="AK41" s="26"/>
      <c r="AL41" s="26"/>
      <c r="AM41" s="26"/>
      <c r="AN41" s="26"/>
      <c r="AO41" s="26"/>
      <c r="AP41" s="26">
        <v>103</v>
      </c>
      <c r="AQ41" s="26">
        <v>10000</v>
      </c>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c r="IS41" s="26"/>
      <c r="IT41" s="26"/>
    </row>
    <row r="42" spans="1:254" ht="22.5" customHeight="1" thickBot="1">
      <c r="A42" s="26"/>
      <c r="B42" s="146" t="s">
        <v>208</v>
      </c>
      <c r="C42" s="147"/>
      <c r="D42" s="148">
        <f>COUNTA($D$39:$D$41)</f>
        <v>0</v>
      </c>
      <c r="E42" s="149" t="str">
        <f>IF(AND($E$39="",$E$40="",$E$41=""),"",SUM($E$39:$E$41))</f>
        <v/>
      </c>
      <c r="F42" s="43"/>
      <c r="G42" s="918"/>
      <c r="H42" s="127" t="str">
        <f t="shared" si="2"/>
        <v/>
      </c>
      <c r="I42" s="128"/>
      <c r="J42" s="43"/>
      <c r="K42" s="984"/>
      <c r="L42" s="985"/>
      <c r="M42" s="985"/>
      <c r="N42" s="26"/>
      <c r="O42" s="26"/>
      <c r="P42" s="26"/>
      <c r="Q42" s="26"/>
      <c r="R42" s="26"/>
      <c r="S42" s="26"/>
      <c r="T42" s="26"/>
      <c r="U42" s="26"/>
      <c r="V42" s="26"/>
      <c r="W42" s="26"/>
      <c r="X42" s="26"/>
      <c r="Y42" s="26"/>
      <c r="Z42" s="114"/>
      <c r="AA42" s="1046" t="str">
        <f t="shared" si="3"/>
        <v/>
      </c>
      <c r="AB42" s="1046"/>
      <c r="AC42" s="1046"/>
      <c r="AD42" s="80"/>
      <c r="AE42" s="80"/>
      <c r="AF42" s="80"/>
      <c r="AG42" s="80"/>
      <c r="AH42" s="80"/>
      <c r="AI42" s="80"/>
      <c r="AJ42" s="75"/>
      <c r="AK42" s="26"/>
      <c r="AL42" s="26"/>
      <c r="AM42" s="26"/>
      <c r="AN42" s="26"/>
      <c r="AO42" s="26"/>
      <c r="AP42" s="26">
        <v>901</v>
      </c>
      <c r="AQ42" s="26" t="s">
        <v>395</v>
      </c>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row>
    <row r="43" spans="1:254" ht="22.5" customHeight="1">
      <c r="A43" s="26"/>
      <c r="B43" s="113" t="s">
        <v>685</v>
      </c>
      <c r="C43" s="43"/>
      <c r="D43" s="43"/>
      <c r="E43" s="43"/>
      <c r="F43" s="43"/>
      <c r="G43" s="918"/>
      <c r="H43" s="127" t="str">
        <f t="shared" si="2"/>
        <v/>
      </c>
      <c r="I43" s="128"/>
      <c r="J43" s="43"/>
      <c r="K43" s="986"/>
      <c r="L43" s="987"/>
      <c r="M43" s="987"/>
      <c r="N43" s="26"/>
      <c r="O43" s="26"/>
      <c r="P43" s="26"/>
      <c r="Q43" s="26"/>
      <c r="R43" s="26"/>
      <c r="S43" s="26"/>
      <c r="T43" s="26"/>
      <c r="U43" s="26"/>
      <c r="V43" s="26"/>
      <c r="W43" s="26"/>
      <c r="X43" s="26"/>
      <c r="Y43" s="26"/>
      <c r="Z43" s="114"/>
      <c r="AA43" s="1046" t="str">
        <f t="shared" si="3"/>
        <v/>
      </c>
      <c r="AB43" s="1046"/>
      <c r="AC43" s="1046"/>
      <c r="AD43" s="80"/>
      <c r="AE43" s="80"/>
      <c r="AF43" s="80"/>
      <c r="AG43" s="80"/>
      <c r="AH43" s="80"/>
      <c r="AI43" s="80"/>
      <c r="AJ43" s="75"/>
      <c r="AK43" s="26"/>
      <c r="AL43" s="26"/>
      <c r="AM43" s="26"/>
      <c r="AN43" s="26"/>
      <c r="AO43" s="26"/>
      <c r="AP43" s="26">
        <v>902</v>
      </c>
      <c r="AQ43" s="26" t="s">
        <v>395</v>
      </c>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row>
    <row r="44" spans="1:254" ht="22.5" customHeight="1" thickBot="1">
      <c r="A44" s="26"/>
      <c r="B44" s="113"/>
      <c r="C44" s="43"/>
      <c r="D44" s="43"/>
      <c r="E44" s="43"/>
      <c r="F44" s="43"/>
      <c r="G44" s="918"/>
      <c r="H44" s="127" t="str">
        <f t="shared" si="2"/>
        <v/>
      </c>
      <c r="I44" s="128"/>
      <c r="J44" s="43"/>
      <c r="K44" s="981"/>
      <c r="L44" s="1001"/>
      <c r="M44" s="112"/>
      <c r="N44" s="26"/>
      <c r="O44" s="26"/>
      <c r="P44" s="26"/>
      <c r="Q44" s="26"/>
      <c r="R44" s="26"/>
      <c r="S44" s="26"/>
      <c r="T44" s="26"/>
      <c r="U44" s="26"/>
      <c r="V44" s="26"/>
      <c r="W44" s="26"/>
      <c r="X44" s="26"/>
      <c r="Y44" s="26"/>
      <c r="Z44" s="114"/>
      <c r="AA44" s="1046" t="str">
        <f t="shared" si="3"/>
        <v/>
      </c>
      <c r="AB44" s="1046"/>
      <c r="AC44" s="1046"/>
      <c r="AD44" s="80"/>
      <c r="AE44" s="80"/>
      <c r="AF44" s="80"/>
      <c r="AG44" s="80"/>
      <c r="AH44" s="80"/>
      <c r="AI44" s="80"/>
      <c r="AJ44" s="75"/>
      <c r="AK44" s="26"/>
      <c r="AL44" s="26"/>
      <c r="AM44" s="26"/>
      <c r="AN44" s="26"/>
      <c r="AO44" s="26"/>
      <c r="AP44" s="26">
        <v>903</v>
      </c>
      <c r="AQ44" s="26" t="s">
        <v>395</v>
      </c>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row>
    <row r="45" spans="1:254" ht="22.5" customHeight="1">
      <c r="A45" s="26"/>
      <c r="B45" s="835" t="s">
        <v>213</v>
      </c>
      <c r="C45" s="151" t="str">
        <f>IF(AND($E$42="",$I$46=""),"",SUM($E$42,$I$46))</f>
        <v/>
      </c>
      <c r="D45" s="152"/>
      <c r="E45" s="43"/>
      <c r="F45" s="33"/>
      <c r="G45" s="831" t="s">
        <v>372</v>
      </c>
      <c r="H45" s="127" t="str">
        <f t="shared" si="2"/>
        <v/>
      </c>
      <c r="I45" s="128"/>
      <c r="J45" s="43"/>
      <c r="K45" s="982"/>
      <c r="L45" s="983"/>
      <c r="M45" s="983"/>
      <c r="N45" s="26"/>
      <c r="O45" s="26"/>
      <c r="P45" s="26"/>
      <c r="Q45" s="26"/>
      <c r="R45" s="26"/>
      <c r="S45" s="26"/>
      <c r="T45" s="26"/>
      <c r="U45" s="26"/>
      <c r="V45" s="26"/>
      <c r="W45" s="26"/>
      <c r="X45" s="26"/>
      <c r="Y45" s="26"/>
      <c r="Z45" s="114"/>
      <c r="AA45" s="1046" t="str">
        <f t="shared" si="3"/>
        <v/>
      </c>
      <c r="AB45" s="1046"/>
      <c r="AC45" s="1046"/>
      <c r="AD45" s="80"/>
      <c r="AE45" s="80"/>
      <c r="AF45" s="80"/>
      <c r="AG45" s="80"/>
      <c r="AH45" s="80"/>
      <c r="AI45" s="80"/>
      <c r="AJ45" s="75"/>
      <c r="AK45" s="26"/>
      <c r="AL45" s="26"/>
      <c r="AM45" s="26"/>
      <c r="AN45" s="26"/>
      <c r="AO45" s="26"/>
      <c r="AP45" s="26">
        <v>1011</v>
      </c>
      <c r="AQ45" s="26">
        <v>380000</v>
      </c>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row>
    <row r="46" spans="1:254" ht="22.5" customHeight="1" thickBot="1">
      <c r="A46" s="26"/>
      <c r="B46" s="836" t="s">
        <v>216</v>
      </c>
      <c r="C46" s="153" t="e">
        <f>換算!K2</f>
        <v>#N/A</v>
      </c>
      <c r="D46" s="154"/>
      <c r="E46" s="155"/>
      <c r="F46" s="920"/>
      <c r="G46" s="921"/>
      <c r="H46" s="156" t="s">
        <v>530</v>
      </c>
      <c r="I46" s="118" t="str">
        <f>IF(COUNTA($I$34:$I$45)=0,"",SUM($I$34:$I$45))</f>
        <v/>
      </c>
      <c r="J46" s="980"/>
      <c r="K46" s="982"/>
      <c r="L46" s="983"/>
      <c r="M46" s="983"/>
      <c r="N46" s="26"/>
      <c r="O46" s="26"/>
      <c r="P46" s="26"/>
      <c r="Q46" s="26"/>
      <c r="R46" s="26"/>
      <c r="S46" s="26"/>
      <c r="T46" s="26"/>
      <c r="U46" s="26"/>
      <c r="V46" s="26"/>
      <c r="W46" s="26"/>
      <c r="X46" s="26"/>
      <c r="Y46" s="26"/>
      <c r="Z46" s="158"/>
      <c r="AA46" s="1046" t="str">
        <f t="shared" si="3"/>
        <v/>
      </c>
      <c r="AB46" s="1046"/>
      <c r="AC46" s="1046"/>
      <c r="AD46" s="80"/>
      <c r="AE46" s="80"/>
      <c r="AF46" s="80"/>
      <c r="AG46" s="80"/>
      <c r="AH46" s="80"/>
      <c r="AI46" s="80"/>
      <c r="AJ46" s="75"/>
      <c r="AK46" s="26"/>
      <c r="AL46" s="26"/>
      <c r="AM46" s="26"/>
      <c r="AN46" s="26"/>
      <c r="AO46" s="26"/>
      <c r="AP46" s="26">
        <v>1012</v>
      </c>
      <c r="AQ46" s="26">
        <v>260000</v>
      </c>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row>
    <row r="47" spans="1:254" ht="22.5" customHeight="1">
      <c r="A47" s="26"/>
      <c r="B47" s="26"/>
      <c r="C47" s="26"/>
      <c r="D47" s="26"/>
      <c r="E47" s="26"/>
      <c r="F47" s="26"/>
      <c r="G47" s="26"/>
      <c r="H47" s="26"/>
      <c r="I47" s="26"/>
      <c r="J47" s="157"/>
      <c r="K47" s="889"/>
      <c r="L47" s="889"/>
      <c r="M47" s="889"/>
      <c r="N47" s="26"/>
      <c r="O47" s="26"/>
      <c r="P47" s="26"/>
      <c r="Q47" s="26"/>
      <c r="R47" s="26"/>
      <c r="S47" s="26"/>
      <c r="T47" s="26"/>
      <c r="U47" s="26"/>
      <c r="V47" s="26"/>
      <c r="W47" s="26"/>
      <c r="X47" s="26"/>
      <c r="Y47" s="26"/>
      <c r="Z47" s="158"/>
      <c r="AA47" s="1046" t="str">
        <f t="shared" si="3"/>
        <v/>
      </c>
      <c r="AB47" s="1046"/>
      <c r="AC47" s="1046"/>
      <c r="AD47" s="80"/>
      <c r="AE47" s="80"/>
      <c r="AF47" s="80"/>
      <c r="AG47" s="80"/>
      <c r="AH47" s="80"/>
      <c r="AI47" s="80"/>
      <c r="AJ47" s="75"/>
      <c r="AK47" s="26"/>
      <c r="AL47" s="26"/>
      <c r="AM47" s="26"/>
      <c r="AN47" s="26"/>
      <c r="AO47" s="26"/>
      <c r="AP47" s="26">
        <v>1013</v>
      </c>
      <c r="AQ47" s="26">
        <v>130000</v>
      </c>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row>
    <row r="48" spans="1:254" ht="22.5" customHeight="1" thickBot="1">
      <c r="A48" s="26"/>
      <c r="B48" s="26"/>
      <c r="C48" s="26"/>
      <c r="D48" s="26"/>
      <c r="E48" s="26"/>
      <c r="F48" s="26"/>
      <c r="G48" s="26"/>
      <c r="H48" s="26"/>
      <c r="I48" s="26"/>
      <c r="J48" s="26"/>
      <c r="K48" s="26"/>
      <c r="L48" s="26"/>
      <c r="M48" s="26"/>
      <c r="N48" s="26"/>
      <c r="O48" s="26"/>
      <c r="P48" s="26"/>
      <c r="Q48" s="26"/>
      <c r="R48" s="26"/>
      <c r="S48" s="26"/>
      <c r="T48" s="26"/>
      <c r="U48" s="112"/>
      <c r="V48" s="26"/>
      <c r="W48" s="26"/>
      <c r="X48" s="26"/>
      <c r="Y48" s="26"/>
      <c r="Z48" s="158"/>
      <c r="AA48" s="1048" t="str">
        <f t="shared" ref="AA48:AA55" si="4">VLOOKUP(X65,$M$86:$Z$93,14,FALSE)</f>
        <v/>
      </c>
      <c r="AB48" s="1048"/>
      <c r="AC48" s="1048"/>
      <c r="AD48" s="80"/>
      <c r="AE48" s="80"/>
      <c r="AF48" s="80"/>
      <c r="AG48" s="80"/>
      <c r="AH48" s="80"/>
      <c r="AI48" s="80"/>
      <c r="AJ48" s="75"/>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row>
    <row r="49" spans="1:254" ht="22.5" customHeight="1">
      <c r="A49" s="26"/>
      <c r="B49" s="1061" t="s">
        <v>542</v>
      </c>
      <c r="C49" s="1062"/>
      <c r="D49" s="981"/>
      <c r="E49" s="112"/>
      <c r="F49" s="112"/>
      <c r="G49" s="75"/>
      <c r="H49" s="75"/>
      <c r="I49" s="75"/>
      <c r="J49" s="75"/>
      <c r="K49" s="75"/>
      <c r="L49" s="75"/>
      <c r="M49" s="75"/>
      <c r="N49" s="26"/>
      <c r="O49" s="26"/>
      <c r="P49" s="26"/>
      <c r="Q49" s="26"/>
      <c r="R49" s="26"/>
      <c r="S49" s="26"/>
      <c r="T49" s="75"/>
      <c r="U49" s="112"/>
      <c r="V49" s="26"/>
      <c r="W49" s="26"/>
      <c r="X49" s="26"/>
      <c r="Y49" s="26"/>
      <c r="Z49" s="158"/>
      <c r="AA49" s="1048" t="str">
        <f t="shared" si="4"/>
        <v/>
      </c>
      <c r="AB49" s="1048"/>
      <c r="AC49" s="1048"/>
      <c r="AD49" s="159"/>
      <c r="AE49" s="159"/>
      <c r="AF49" s="80"/>
      <c r="AG49" s="159"/>
      <c r="AH49" s="159"/>
      <c r="AI49" s="80"/>
      <c r="AJ49" s="75"/>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row>
    <row r="50" spans="1:254" ht="22.5" customHeight="1" thickBot="1">
      <c r="A50" s="26"/>
      <c r="B50" s="1089"/>
      <c r="C50" s="1090"/>
      <c r="D50" s="1002"/>
      <c r="E50" s="1003"/>
      <c r="F50" s="1003"/>
      <c r="G50" s="26"/>
      <c r="H50" s="26"/>
      <c r="I50" s="26"/>
      <c r="J50" s="26"/>
      <c r="K50" s="26"/>
      <c r="L50" s="26"/>
      <c r="M50" s="26"/>
      <c r="N50" s="26"/>
      <c r="O50" s="162" t="str">
        <f>IF(Q50=0,"",1)</f>
        <v/>
      </c>
      <c r="P50" s="162" t="s">
        <v>377</v>
      </c>
      <c r="Q50" s="163">
        <f>入力シート!G53</f>
        <v>0</v>
      </c>
      <c r="R50" s="162">
        <f t="shared" ref="R50:R55" si="5">IF(Q50=0,0,1)</f>
        <v>0</v>
      </c>
      <c r="S50" s="164"/>
      <c r="T50" s="164"/>
      <c r="U50" s="75"/>
      <c r="V50" s="26"/>
      <c r="W50" s="26"/>
      <c r="X50" s="26"/>
      <c r="Y50" s="26"/>
      <c r="Z50" s="158"/>
      <c r="AA50" s="1048" t="str">
        <f t="shared" si="4"/>
        <v/>
      </c>
      <c r="AB50" s="1048"/>
      <c r="AC50" s="1048"/>
      <c r="AD50" s="80"/>
      <c r="AE50" s="80"/>
      <c r="AF50" s="80"/>
      <c r="AG50" s="80"/>
      <c r="AH50" s="80"/>
      <c r="AI50" s="80"/>
      <c r="AJ50" s="75"/>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row>
    <row r="51" spans="1:254" ht="22.5" customHeight="1" thickBot="1">
      <c r="A51" s="26"/>
      <c r="B51" s="885" t="s">
        <v>609</v>
      </c>
      <c r="C51" s="43"/>
      <c r="D51" s="32"/>
      <c r="E51" s="32"/>
      <c r="F51" s="32"/>
      <c r="G51" s="32"/>
      <c r="H51" s="32"/>
      <c r="I51" s="32"/>
      <c r="J51" s="32"/>
      <c r="K51" s="85"/>
      <c r="L51" s="75"/>
      <c r="M51" s="75"/>
      <c r="N51" s="26"/>
      <c r="O51" s="162" t="str">
        <f>IF(Q51=0,"",R50+R51)</f>
        <v/>
      </c>
      <c r="P51" s="162" t="s">
        <v>378</v>
      </c>
      <c r="Q51" s="163">
        <f>入力シート!E53</f>
        <v>0</v>
      </c>
      <c r="R51" s="162">
        <f t="shared" si="5"/>
        <v>0</v>
      </c>
      <c r="S51" s="164"/>
      <c r="T51" s="164"/>
      <c r="U51" s="75"/>
      <c r="V51" s="26"/>
      <c r="W51" s="26"/>
      <c r="X51" s="26"/>
      <c r="Y51" s="26"/>
      <c r="Z51" s="158"/>
      <c r="AA51" s="1048" t="str">
        <f t="shared" si="4"/>
        <v/>
      </c>
      <c r="AB51" s="1048"/>
      <c r="AC51" s="1048"/>
      <c r="AD51" s="80"/>
      <c r="AE51" s="80"/>
      <c r="AF51" s="80"/>
      <c r="AG51" s="80"/>
      <c r="AH51" s="80"/>
      <c r="AI51" s="80"/>
      <c r="AJ51" s="75"/>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row>
    <row r="52" spans="1:254" ht="22.5" customHeight="1">
      <c r="A52" s="26"/>
      <c r="B52" s="1033" t="s">
        <v>255</v>
      </c>
      <c r="C52" s="837" t="s">
        <v>248</v>
      </c>
      <c r="D52" s="837" t="s">
        <v>249</v>
      </c>
      <c r="E52" s="837" t="s">
        <v>250</v>
      </c>
      <c r="F52" s="837" t="s">
        <v>251</v>
      </c>
      <c r="G52" s="837" t="s">
        <v>252</v>
      </c>
      <c r="H52" s="838" t="s">
        <v>253</v>
      </c>
      <c r="I52" s="33"/>
      <c r="J52" s="839" t="s">
        <v>254</v>
      </c>
      <c r="K52" s="85"/>
      <c r="L52" s="75"/>
      <c r="M52" s="75"/>
      <c r="N52" s="26"/>
      <c r="O52" s="162" t="str">
        <f>IF(Q52=0,"",R50+R51+R52)</f>
        <v/>
      </c>
      <c r="P52" s="162" t="s">
        <v>379</v>
      </c>
      <c r="Q52" s="163">
        <f>入力シート!C53</f>
        <v>0</v>
      </c>
      <c r="R52" s="162">
        <f t="shared" si="5"/>
        <v>0</v>
      </c>
      <c r="S52" s="164"/>
      <c r="T52" s="164"/>
      <c r="U52" s="75"/>
      <c r="V52" s="26"/>
      <c r="W52" s="26"/>
      <c r="X52" s="26"/>
      <c r="Y52" s="26"/>
      <c r="Z52" s="158"/>
      <c r="AA52" s="1048" t="str">
        <f t="shared" si="4"/>
        <v/>
      </c>
      <c r="AB52" s="1048"/>
      <c r="AC52" s="1048"/>
      <c r="AD52" s="80"/>
      <c r="AE52" s="80"/>
      <c r="AF52" s="80"/>
      <c r="AG52" s="80"/>
      <c r="AH52" s="80"/>
      <c r="AI52" s="80"/>
      <c r="AJ52" s="75"/>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row>
    <row r="53" spans="1:254" ht="22.5" customHeight="1" thickBot="1">
      <c r="A53" s="26"/>
      <c r="B53" s="1034"/>
      <c r="C53" s="972"/>
      <c r="D53" s="165"/>
      <c r="E53" s="165"/>
      <c r="F53" s="165"/>
      <c r="G53" s="165"/>
      <c r="H53" s="166"/>
      <c r="I53" s="33"/>
      <c r="J53" s="167" t="str">
        <f>IF(SUM(C53:H53)=0,"",SUM(C53:H53))</f>
        <v/>
      </c>
      <c r="K53" s="85"/>
      <c r="L53" s="75"/>
      <c r="M53" s="75"/>
      <c r="N53" s="26"/>
      <c r="O53" s="162" t="str">
        <f>IF(Q53=0,"",R50+R51+R52+R53)</f>
        <v/>
      </c>
      <c r="P53" s="162" t="s">
        <v>380</v>
      </c>
      <c r="Q53" s="163">
        <f>入力シート!D53</f>
        <v>0</v>
      </c>
      <c r="R53" s="162">
        <f t="shared" si="5"/>
        <v>0</v>
      </c>
      <c r="S53" s="164"/>
      <c r="T53" s="164"/>
      <c r="U53" s="75"/>
      <c r="V53" s="26"/>
      <c r="W53" s="26"/>
      <c r="X53" s="26"/>
      <c r="Y53" s="26"/>
      <c r="Z53" s="26"/>
      <c r="AA53" s="1048" t="str">
        <f t="shared" si="4"/>
        <v/>
      </c>
      <c r="AB53" s="1048"/>
      <c r="AC53" s="1048"/>
      <c r="AD53" s="172"/>
      <c r="AE53" s="172"/>
      <c r="AF53" s="172"/>
      <c r="AG53" s="75"/>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row>
    <row r="54" spans="1:254" ht="22.5" customHeight="1" thickBot="1">
      <c r="A54" s="26"/>
      <c r="B54" s="813" t="s">
        <v>256</v>
      </c>
      <c r="C54" s="168"/>
      <c r="D54" s="169"/>
      <c r="E54" s="170"/>
      <c r="F54" s="170"/>
      <c r="G54" s="170"/>
      <c r="H54" s="170"/>
      <c r="I54" s="33"/>
      <c r="J54" s="171" t="str">
        <f>IF(C54="","",C54)</f>
        <v/>
      </c>
      <c r="K54" s="85"/>
      <c r="L54" s="75"/>
      <c r="M54" s="75"/>
      <c r="N54" s="26"/>
      <c r="O54" s="162" t="str">
        <f>IF(Q54=0,"",R50+R51+R52+R53+R54)</f>
        <v/>
      </c>
      <c r="P54" s="162" t="s">
        <v>381</v>
      </c>
      <c r="Q54" s="163">
        <f>入力シート!F53</f>
        <v>0</v>
      </c>
      <c r="R54" s="162">
        <f t="shared" si="5"/>
        <v>0</v>
      </c>
      <c r="S54" s="164"/>
      <c r="T54" s="164"/>
      <c r="U54" s="75"/>
      <c r="V54" s="26"/>
      <c r="W54" s="26"/>
      <c r="X54" s="26"/>
      <c r="Y54" s="26"/>
      <c r="Z54" s="26"/>
      <c r="AA54" s="1048" t="str">
        <f t="shared" si="4"/>
        <v/>
      </c>
      <c r="AB54" s="1048"/>
      <c r="AC54" s="1048"/>
      <c r="AD54" s="26"/>
      <c r="AE54" s="26"/>
      <c r="AF54" s="26"/>
      <c r="AG54" s="26"/>
      <c r="AH54" s="26"/>
      <c r="AI54" s="26"/>
      <c r="AJ54" s="26"/>
      <c r="AK54" s="173"/>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row>
    <row r="55" spans="1:254" ht="22.5" customHeight="1" thickBot="1">
      <c r="A55" s="26"/>
      <c r="B55" s="113"/>
      <c r="C55" s="43"/>
      <c r="D55" s="43"/>
      <c r="E55" s="43"/>
      <c r="F55" s="43"/>
      <c r="G55" s="43"/>
      <c r="H55" s="43"/>
      <c r="I55" s="43"/>
      <c r="J55" s="43"/>
      <c r="K55" s="85"/>
      <c r="L55" s="75"/>
      <c r="M55" s="75"/>
      <c r="N55" s="26"/>
      <c r="O55" s="162" t="str">
        <f>IF(Q55=0,"",R50+R51+R52+R53+R54+R55)</f>
        <v/>
      </c>
      <c r="P55" s="162" t="s">
        <v>375</v>
      </c>
      <c r="Q55" s="163">
        <f>入力シート!H53</f>
        <v>0</v>
      </c>
      <c r="R55" s="162">
        <f t="shared" si="5"/>
        <v>0</v>
      </c>
      <c r="S55" s="164"/>
      <c r="T55" s="164"/>
      <c r="U55" s="26"/>
      <c r="V55" s="26"/>
      <c r="W55" s="26"/>
      <c r="X55" s="26"/>
      <c r="Y55" s="26"/>
      <c r="Z55" s="26"/>
      <c r="AA55" s="1048" t="str">
        <f t="shared" si="4"/>
        <v/>
      </c>
      <c r="AB55" s="1048"/>
      <c r="AC55" s="1048"/>
      <c r="AD55" s="26"/>
      <c r="AE55" s="26"/>
      <c r="AF55" s="26"/>
      <c r="AG55" s="26"/>
      <c r="AH55" s="26"/>
      <c r="AI55" s="175"/>
      <c r="AJ55" s="98"/>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row>
    <row r="56" spans="1:254" ht="22.5" customHeight="1" thickBot="1">
      <c r="A56" s="26"/>
      <c r="B56" s="886" t="s">
        <v>610</v>
      </c>
      <c r="C56" s="43"/>
      <c r="D56" s="43"/>
      <c r="E56" s="43"/>
      <c r="F56" s="43"/>
      <c r="G56" s="43"/>
      <c r="H56" s="43"/>
      <c r="I56" s="43"/>
      <c r="J56" s="43"/>
      <c r="K56" s="85"/>
      <c r="L56" s="75"/>
      <c r="M56" s="75"/>
      <c r="N56" s="26"/>
      <c r="O56" s="162">
        <f>SUM(O50:O55)</f>
        <v>0</v>
      </c>
      <c r="P56" s="162"/>
      <c r="Q56" s="163">
        <f>SUM(Q50:Q55)</f>
        <v>0</v>
      </c>
      <c r="R56" s="162"/>
      <c r="S56" s="164"/>
      <c r="T56" s="164"/>
      <c r="U56" s="26"/>
      <c r="V56" s="26"/>
      <c r="W56" s="26"/>
      <c r="X56" s="162" t="str">
        <f>IF(C94&lt;1,"",IF(SMALL(M86:M93,1)&gt;0,SMALL(M86:M93,1),""))</f>
        <v/>
      </c>
      <c r="Y56" s="162" t="str">
        <f>VLOOKUP(X56,M85:T93,2,FALSE)</f>
        <v/>
      </c>
      <c r="Z56" s="162" t="str">
        <f>VLOOKUP(X56,M85:T93,3,FALSE)</f>
        <v/>
      </c>
      <c r="AA56" s="1126" t="e">
        <f>IF(AA40&gt;=入力シート!M5,"令和"&amp;MID(TEXT(AA40,"gee"),2,2)-30&amp;TEXT(AA40,"年m月d日"),TEXT(AA40,"gggge年m月d日"))</f>
        <v>#VALUE!</v>
      </c>
      <c r="AB56" s="1126"/>
      <c r="AC56" s="1126"/>
      <c r="AD56" s="162" t="str">
        <f t="shared" ref="AD56:AD63" si="6">VLOOKUP(X56,$M$86:$AN$93,28,FALSE)</f>
        <v/>
      </c>
      <c r="AE56" s="162" t="str">
        <f t="shared" ref="AE56:AE63" si="7">VLOOKUP(X56,$M$86:$AN$93,27,FALSE)</f>
        <v/>
      </c>
      <c r="AF56" s="162" t="str">
        <f t="shared" ref="AF56:AF63" si="8">VLOOKUP(X56,$M$86:$AN$93,15,FALSE)</f>
        <v/>
      </c>
      <c r="AG56" s="162" t="str">
        <f t="shared" ref="AG56:AG63" si="9">VLOOKUP(X56,$M$86:$AN$93,16,FALSE)</f>
        <v/>
      </c>
      <c r="AH56" s="162" t="str">
        <f t="shared" ref="AH56:AH63" si="10">VLOOKUP(X56,$M$86:$AN$93,17,FALSE)</f>
        <v/>
      </c>
      <c r="AI56" s="162" t="str">
        <f t="shared" ref="AI56:AI63" si="11">VLOOKUP(X56,$M$86:$AN$93,18,FALSE)</f>
        <v/>
      </c>
      <c r="AJ56" s="162" t="str">
        <f t="shared" ref="AJ56:AJ63" si="12">VLOOKUP(X56,$M$86:$AN$93,19,FALSE)</f>
        <v/>
      </c>
      <c r="AK56" s="162" t="str">
        <f t="shared" ref="AK56:AK63" si="13">VLOOKUP(X56,$M$86:$AN$93,20,FALSE)</f>
        <v/>
      </c>
      <c r="AL56" s="162" t="str">
        <f t="shared" ref="AL56:AL63" si="14">VLOOKUP(X56,$M$86:$AN$93,21,FALSE)</f>
        <v/>
      </c>
      <c r="AM56" s="162" t="str">
        <f t="shared" ref="AM56:AM63" si="15">VLOOKUP(X56,$M$86:$AN$93,22,FALSE)</f>
        <v/>
      </c>
      <c r="AN56" s="162" t="str">
        <f t="shared" ref="AN56:AN63" si="16">VLOOKUP(X56,$M$86:$AN$93,23,FALSE)</f>
        <v/>
      </c>
      <c r="AO56" s="162" t="str">
        <f t="shared" ref="AO56:AO63" si="17">VLOOKUP(X56,$M$86:$AN$93,24,FALSE)</f>
        <v/>
      </c>
      <c r="AP56" s="162" t="str">
        <f t="shared" ref="AP56:AP63" si="18">VLOOKUP(X56,$M$86:$AN$93,25,FALSE)</f>
        <v/>
      </c>
      <c r="AQ56" s="162" t="str">
        <f t="shared" ref="AQ56:AQ63" si="19">VLOOKUP(X56,$M$86:$AN$93,26,FALSE)</f>
        <v/>
      </c>
      <c r="AR56" s="162" t="str">
        <f t="shared" ref="AR56:AR63" si="20">VLOOKUP(X56,$M$86:$T$93,7,FALSE)</f>
        <v/>
      </c>
      <c r="AS56" s="162" t="str">
        <f t="shared" ref="AS56:AS63" si="21">VLOOKUP(X56,$M$86:$T$93,8,FALSE)</f>
        <v/>
      </c>
      <c r="AT56" s="162" t="str">
        <f>IF(AR56="","",VLOOKUP(AR56,$AS$67:$AT$70,2,FALSE)+IF(AS56="同老",AT71,"0"))</f>
        <v/>
      </c>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row>
    <row r="57" spans="1:254" ht="22.5" customHeight="1">
      <c r="A57" s="26"/>
      <c r="B57" s="840" t="s">
        <v>257</v>
      </c>
      <c r="C57" s="841" t="s">
        <v>258</v>
      </c>
      <c r="D57" s="842" t="s">
        <v>257</v>
      </c>
      <c r="E57" s="843" t="s">
        <v>258</v>
      </c>
      <c r="F57" s="174"/>
      <c r="G57" s="174"/>
      <c r="H57" s="43"/>
      <c r="I57" s="43"/>
      <c r="J57" s="43"/>
      <c r="K57" s="85"/>
      <c r="L57" s="75"/>
      <c r="M57" s="75"/>
      <c r="N57" s="26"/>
      <c r="O57" s="164"/>
      <c r="P57" s="164"/>
      <c r="Q57" s="164"/>
      <c r="R57" s="164"/>
      <c r="S57" s="164"/>
      <c r="T57" s="164"/>
      <c r="U57" s="26"/>
      <c r="V57" s="26"/>
      <c r="W57" s="26"/>
      <c r="X57" s="162" t="str">
        <f>IF(C94&lt;2,"",IF(SMALL(M86:M93,2)&gt;0,SMALL(M86:M93,2),""))</f>
        <v/>
      </c>
      <c r="Y57" s="162" t="str">
        <f>VLOOKUP(X57,M85:T93,2,FALSE)</f>
        <v/>
      </c>
      <c r="Z57" s="162" t="str">
        <f t="shared" ref="Z57:Z63" si="22">VLOOKUP(X57,$M$84:$O$93,3,FALSE)</f>
        <v/>
      </c>
      <c r="AA57" s="1126" t="str">
        <f>IF(AA41&gt;=入力シート!M6,"令和"&amp;MID(TEXT(AA41,"gee"),2,2)-30&amp;TEXT(AA41,"年m月d日"),TEXT(AA41,"gggge年m月d日"))</f>
        <v/>
      </c>
      <c r="AB57" s="1126"/>
      <c r="AC57" s="1126"/>
      <c r="AD57" s="162" t="str">
        <f t="shared" si="6"/>
        <v/>
      </c>
      <c r="AE57" s="162" t="str">
        <f t="shared" si="7"/>
        <v/>
      </c>
      <c r="AF57" s="162" t="str">
        <f t="shared" si="8"/>
        <v/>
      </c>
      <c r="AG57" s="162" t="str">
        <f t="shared" si="9"/>
        <v/>
      </c>
      <c r="AH57" s="162" t="str">
        <f t="shared" si="10"/>
        <v/>
      </c>
      <c r="AI57" s="162" t="str">
        <f t="shared" si="11"/>
        <v/>
      </c>
      <c r="AJ57" s="162" t="str">
        <f t="shared" si="12"/>
        <v/>
      </c>
      <c r="AK57" s="162" t="str">
        <f t="shared" si="13"/>
        <v/>
      </c>
      <c r="AL57" s="162" t="str">
        <f t="shared" si="14"/>
        <v/>
      </c>
      <c r="AM57" s="162" t="str">
        <f t="shared" si="15"/>
        <v/>
      </c>
      <c r="AN57" s="162" t="str">
        <f t="shared" si="16"/>
        <v/>
      </c>
      <c r="AO57" s="162" t="str">
        <f t="shared" si="17"/>
        <v/>
      </c>
      <c r="AP57" s="162" t="str">
        <f t="shared" si="18"/>
        <v/>
      </c>
      <c r="AQ57" s="162" t="str">
        <f t="shared" si="19"/>
        <v/>
      </c>
      <c r="AR57" s="162" t="str">
        <f t="shared" si="20"/>
        <v/>
      </c>
      <c r="AS57" s="162" t="str">
        <f t="shared" si="21"/>
        <v/>
      </c>
      <c r="AT57" s="162" t="str">
        <f>IF(AR57="","",VLOOKUP(AR57,$AS$67:$AT$70,2,FALSE)+IF(AS57="同老",AT71,"0"))</f>
        <v/>
      </c>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row>
    <row r="58" spans="1:254" ht="22.5" customHeight="1">
      <c r="A58" s="26"/>
      <c r="B58" s="849" t="s">
        <v>260</v>
      </c>
      <c r="C58" s="176"/>
      <c r="D58" s="852" t="s">
        <v>261</v>
      </c>
      <c r="E58" s="177"/>
      <c r="F58" s="178"/>
      <c r="G58" s="132"/>
      <c r="H58" s="43"/>
      <c r="I58" s="43"/>
      <c r="J58" s="43"/>
      <c r="K58" s="85"/>
      <c r="L58" s="75"/>
      <c r="M58" s="75"/>
      <c r="N58" s="26"/>
      <c r="O58" s="164"/>
      <c r="P58" s="164"/>
      <c r="Q58" s="164"/>
      <c r="R58" s="164"/>
      <c r="S58" s="164"/>
      <c r="T58" s="164"/>
      <c r="U58" s="26"/>
      <c r="V58" s="26"/>
      <c r="W58" s="26"/>
      <c r="X58" s="162" t="str">
        <f>IF(C94&lt;3,"",IF(SMALL(M86:M93,3)&gt;0,SMALL(M86:M93,3),""))</f>
        <v/>
      </c>
      <c r="Y58" s="162" t="str">
        <f>VLOOKUP(X58,M85:T93,2,FALSE)</f>
        <v/>
      </c>
      <c r="Z58" s="162" t="str">
        <f t="shared" si="22"/>
        <v/>
      </c>
      <c r="AA58" s="1126" t="e">
        <f>IF(AA42&gt;=入力シート!M7,"令和"&amp;MID(TEXT(AA42,"gee"),2,2)-30&amp;TEXT(AA42,"年m月d日"),TEXT(AA42,"gggge年m月d日"))</f>
        <v>#VALUE!</v>
      </c>
      <c r="AB58" s="1126"/>
      <c r="AC58" s="1126"/>
      <c r="AD58" s="162" t="str">
        <f t="shared" si="6"/>
        <v/>
      </c>
      <c r="AE58" s="162" t="str">
        <f t="shared" si="7"/>
        <v/>
      </c>
      <c r="AF58" s="162" t="str">
        <f t="shared" si="8"/>
        <v/>
      </c>
      <c r="AG58" s="162" t="str">
        <f t="shared" si="9"/>
        <v/>
      </c>
      <c r="AH58" s="162" t="str">
        <f t="shared" si="10"/>
        <v/>
      </c>
      <c r="AI58" s="162" t="str">
        <f t="shared" si="11"/>
        <v/>
      </c>
      <c r="AJ58" s="162" t="str">
        <f t="shared" si="12"/>
        <v/>
      </c>
      <c r="AK58" s="162" t="str">
        <f t="shared" si="13"/>
        <v/>
      </c>
      <c r="AL58" s="162" t="str">
        <f t="shared" si="14"/>
        <v/>
      </c>
      <c r="AM58" s="162" t="str">
        <f t="shared" si="15"/>
        <v/>
      </c>
      <c r="AN58" s="162" t="str">
        <f t="shared" si="16"/>
        <v/>
      </c>
      <c r="AO58" s="162" t="str">
        <f t="shared" si="17"/>
        <v/>
      </c>
      <c r="AP58" s="162" t="str">
        <f t="shared" si="18"/>
        <v/>
      </c>
      <c r="AQ58" s="162" t="str">
        <f t="shared" si="19"/>
        <v/>
      </c>
      <c r="AR58" s="162" t="str">
        <f t="shared" si="20"/>
        <v/>
      </c>
      <c r="AS58" s="162" t="str">
        <f t="shared" si="21"/>
        <v/>
      </c>
      <c r="AT58" s="162" t="str">
        <f>IF(AR58="","",VLOOKUP(AR58,$AS$67:$AT$70,2,FALSE)+IF(AS58="同老",AT71,"0"))</f>
        <v/>
      </c>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row>
    <row r="59" spans="1:254" ht="22.5" customHeight="1">
      <c r="A59" s="26"/>
      <c r="B59" s="850" t="s">
        <v>263</v>
      </c>
      <c r="C59" s="179"/>
      <c r="D59" s="853" t="s">
        <v>264</v>
      </c>
      <c r="E59" s="180"/>
      <c r="F59" s="178"/>
      <c r="G59" s="132"/>
      <c r="H59" s="43"/>
      <c r="I59" s="43"/>
      <c r="J59" s="43"/>
      <c r="K59" s="85"/>
      <c r="L59" s="75"/>
      <c r="M59" s="75"/>
      <c r="N59" s="26"/>
      <c r="O59" s="26"/>
      <c r="P59" s="26"/>
      <c r="Q59" s="26"/>
      <c r="R59" s="26"/>
      <c r="S59" s="26"/>
      <c r="T59" s="26"/>
      <c r="U59" s="26"/>
      <c r="V59" s="26"/>
      <c r="W59" s="26"/>
      <c r="X59" s="162" t="str">
        <f>IF(C94&lt;4,"",IF(SMALL(M86:M93,4)&gt;0,SMALL(M86:M93,4),""))</f>
        <v/>
      </c>
      <c r="Y59" s="162" t="str">
        <f>VLOOKUP(X59,M85:T93,2,FALSE)</f>
        <v/>
      </c>
      <c r="Z59" s="162" t="str">
        <f t="shared" si="22"/>
        <v/>
      </c>
      <c r="AA59" s="1126" t="e">
        <f>IF(AA43&gt;=入力シート!M8,"令和"&amp;MID(TEXT(AA43,"gee"),2,2)-30&amp;TEXT(AA43,"年m月d日"),TEXT(AA43,"gggge年m月d日"))</f>
        <v>#VALUE!</v>
      </c>
      <c r="AB59" s="1126"/>
      <c r="AC59" s="1126"/>
      <c r="AD59" s="162" t="str">
        <f t="shared" si="6"/>
        <v/>
      </c>
      <c r="AE59" s="162" t="str">
        <f t="shared" si="7"/>
        <v/>
      </c>
      <c r="AF59" s="162" t="str">
        <f t="shared" si="8"/>
        <v/>
      </c>
      <c r="AG59" s="162" t="str">
        <f t="shared" si="9"/>
        <v/>
      </c>
      <c r="AH59" s="162" t="str">
        <f t="shared" si="10"/>
        <v/>
      </c>
      <c r="AI59" s="162" t="str">
        <f t="shared" si="11"/>
        <v/>
      </c>
      <c r="AJ59" s="162" t="str">
        <f t="shared" si="12"/>
        <v/>
      </c>
      <c r="AK59" s="162" t="str">
        <f t="shared" si="13"/>
        <v/>
      </c>
      <c r="AL59" s="162" t="str">
        <f t="shared" si="14"/>
        <v/>
      </c>
      <c r="AM59" s="162" t="str">
        <f t="shared" si="15"/>
        <v/>
      </c>
      <c r="AN59" s="162" t="str">
        <f t="shared" si="16"/>
        <v/>
      </c>
      <c r="AO59" s="162" t="str">
        <f t="shared" si="17"/>
        <v/>
      </c>
      <c r="AP59" s="162" t="str">
        <f t="shared" si="18"/>
        <v/>
      </c>
      <c r="AQ59" s="162" t="str">
        <f t="shared" si="19"/>
        <v/>
      </c>
      <c r="AR59" s="162" t="str">
        <f t="shared" si="20"/>
        <v/>
      </c>
      <c r="AS59" s="162" t="str">
        <f t="shared" si="21"/>
        <v/>
      </c>
      <c r="AT59" s="162" t="str">
        <f>IF(AR59="","",VLOOKUP(AR59,$AS$65:$AT$68,2,FALSE)+IF(AS59="同老",AT71,"0"))</f>
        <v/>
      </c>
      <c r="AU59" s="26"/>
      <c r="AV59" s="26"/>
      <c r="AW59" s="26"/>
      <c r="AX59" s="26"/>
      <c r="AY59" s="26"/>
      <c r="AZ59" s="26"/>
      <c r="BA59" s="26"/>
      <c r="BB59" s="26"/>
      <c r="BC59" s="26"/>
      <c r="BD59" s="26"/>
      <c r="BE59" s="112"/>
      <c r="BF59" s="112"/>
      <c r="BG59" s="112"/>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row>
    <row r="60" spans="1:254" ht="22.5" customHeight="1">
      <c r="A60" s="26"/>
      <c r="B60" s="850" t="s">
        <v>266</v>
      </c>
      <c r="C60" s="179"/>
      <c r="D60" s="853" t="s">
        <v>267</v>
      </c>
      <c r="E60" s="180"/>
      <c r="F60" s="178"/>
      <c r="G60" s="132"/>
      <c r="H60" s="43"/>
      <c r="I60" s="43"/>
      <c r="J60" s="43"/>
      <c r="K60" s="85"/>
      <c r="L60" s="75"/>
      <c r="M60" s="75"/>
      <c r="N60" s="26"/>
      <c r="O60" s="26"/>
      <c r="P60" s="26"/>
      <c r="Q60" s="26"/>
      <c r="R60" s="26"/>
      <c r="S60" s="26"/>
      <c r="T60" s="26"/>
      <c r="U60" s="26"/>
      <c r="V60" s="26"/>
      <c r="W60" s="26"/>
      <c r="X60" s="162" t="str">
        <f>IF(C94&lt;5,"",IF(SMALL(M86:M93,5)&gt;0,SMALL(M86:M93,5),""))</f>
        <v/>
      </c>
      <c r="Y60" s="162" t="str">
        <f>VLOOKUP(X60,M85:T93,2,FALSE)</f>
        <v/>
      </c>
      <c r="Z60" s="162" t="str">
        <f t="shared" si="22"/>
        <v/>
      </c>
      <c r="AA60" s="1126" t="e">
        <f>IF(AA44&gt;=入力シート!M9,"令和"&amp;MID(TEXT(AA44,"gee"),2,2)-30&amp;TEXT(AA44,"年m月d日"),TEXT(AA44,"gggge年m月d日"))</f>
        <v>#VALUE!</v>
      </c>
      <c r="AB60" s="1126"/>
      <c r="AC60" s="1126"/>
      <c r="AD60" s="162" t="str">
        <f t="shared" si="6"/>
        <v/>
      </c>
      <c r="AE60" s="162" t="str">
        <f t="shared" si="7"/>
        <v/>
      </c>
      <c r="AF60" s="162" t="str">
        <f t="shared" si="8"/>
        <v/>
      </c>
      <c r="AG60" s="162" t="str">
        <f t="shared" si="9"/>
        <v/>
      </c>
      <c r="AH60" s="162" t="str">
        <f t="shared" si="10"/>
        <v/>
      </c>
      <c r="AI60" s="162" t="str">
        <f t="shared" si="11"/>
        <v/>
      </c>
      <c r="AJ60" s="162" t="str">
        <f t="shared" si="12"/>
        <v/>
      </c>
      <c r="AK60" s="162" t="str">
        <f t="shared" si="13"/>
        <v/>
      </c>
      <c r="AL60" s="162" t="str">
        <f t="shared" si="14"/>
        <v/>
      </c>
      <c r="AM60" s="162" t="str">
        <f t="shared" si="15"/>
        <v/>
      </c>
      <c r="AN60" s="162" t="str">
        <f t="shared" si="16"/>
        <v/>
      </c>
      <c r="AO60" s="162" t="str">
        <f t="shared" si="17"/>
        <v/>
      </c>
      <c r="AP60" s="162" t="str">
        <f t="shared" si="18"/>
        <v/>
      </c>
      <c r="AQ60" s="162" t="str">
        <f t="shared" si="19"/>
        <v/>
      </c>
      <c r="AR60" s="162" t="str">
        <f t="shared" si="20"/>
        <v/>
      </c>
      <c r="AS60" s="162" t="str">
        <f t="shared" si="21"/>
        <v/>
      </c>
      <c r="AT60" s="162" t="str">
        <f>IF(AR60="","",VLOOKUP(AR60,$AS$65:$AT$68,2,FALSE)+IF(AS60="同老",AT71,"0"))</f>
        <v/>
      </c>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row>
    <row r="61" spans="1:254" ht="22.5" customHeight="1" thickBot="1">
      <c r="A61" s="26"/>
      <c r="B61" s="851" t="s">
        <v>270</v>
      </c>
      <c r="C61" s="181" t="str">
        <f>IF(SUM($C$58:$C$60)=0,"",SUM($C$58:$C$60))</f>
        <v/>
      </c>
      <c r="D61" s="854" t="s">
        <v>270</v>
      </c>
      <c r="E61" s="182" t="str">
        <f>IF(SUM($E$58:$E$60)=0,"",SUM($E$58:$E$60))</f>
        <v/>
      </c>
      <c r="F61" s="178"/>
      <c r="G61" s="132"/>
      <c r="H61" s="43"/>
      <c r="I61" s="43"/>
      <c r="J61" s="43"/>
      <c r="K61" s="85"/>
      <c r="L61" s="75"/>
      <c r="M61" s="75"/>
      <c r="N61" s="26"/>
      <c r="O61" s="26"/>
      <c r="P61" s="26"/>
      <c r="Q61" s="26"/>
      <c r="R61" s="26"/>
      <c r="S61" s="26"/>
      <c r="T61" s="26"/>
      <c r="U61" s="26"/>
      <c r="V61" s="26"/>
      <c r="W61" s="26"/>
      <c r="X61" s="162" t="str">
        <f>IF(C94&lt;6,"",IF(SMALL(M86:M93,6)&gt;0,SMALL(M86:M93,6),""))</f>
        <v/>
      </c>
      <c r="Y61" s="162" t="str">
        <f>VLOOKUP(X61,M85:T93,2,FALSE)</f>
        <v/>
      </c>
      <c r="Z61" s="162" t="str">
        <f t="shared" si="22"/>
        <v/>
      </c>
      <c r="AA61" s="1126" t="e">
        <f>IF(AA45&gt;=入力シート!M10,"令和"&amp;MID(TEXT(AA45,"gee"),2,2)-30&amp;TEXT(AA45,"年m月d日"),TEXT(AA45,"gggge年m月d日"))</f>
        <v>#VALUE!</v>
      </c>
      <c r="AB61" s="1126"/>
      <c r="AC61" s="1126"/>
      <c r="AD61" s="162" t="str">
        <f t="shared" si="6"/>
        <v/>
      </c>
      <c r="AE61" s="162" t="str">
        <f t="shared" si="7"/>
        <v/>
      </c>
      <c r="AF61" s="162" t="str">
        <f t="shared" si="8"/>
        <v/>
      </c>
      <c r="AG61" s="162" t="str">
        <f t="shared" si="9"/>
        <v/>
      </c>
      <c r="AH61" s="162" t="str">
        <f t="shared" si="10"/>
        <v/>
      </c>
      <c r="AI61" s="162" t="str">
        <f t="shared" si="11"/>
        <v/>
      </c>
      <c r="AJ61" s="162" t="str">
        <f t="shared" si="12"/>
        <v/>
      </c>
      <c r="AK61" s="162" t="str">
        <f t="shared" si="13"/>
        <v/>
      </c>
      <c r="AL61" s="162" t="str">
        <f t="shared" si="14"/>
        <v/>
      </c>
      <c r="AM61" s="162" t="str">
        <f t="shared" si="15"/>
        <v/>
      </c>
      <c r="AN61" s="162" t="str">
        <f t="shared" si="16"/>
        <v/>
      </c>
      <c r="AO61" s="162" t="str">
        <f t="shared" si="17"/>
        <v/>
      </c>
      <c r="AP61" s="162" t="str">
        <f t="shared" si="18"/>
        <v/>
      </c>
      <c r="AQ61" s="162" t="str">
        <f t="shared" si="19"/>
        <v/>
      </c>
      <c r="AR61" s="162" t="str">
        <f t="shared" si="20"/>
        <v/>
      </c>
      <c r="AS61" s="162" t="str">
        <f t="shared" si="21"/>
        <v/>
      </c>
      <c r="AT61" s="162" t="str">
        <f>IF(AR61="","",VLOOKUP(AR61,$AS$65:$AT$68,2,FALSE)+IF(AS61="同老",AT71,"0"))</f>
        <v/>
      </c>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row>
    <row r="62" spans="1:254" ht="22.5" customHeight="1" thickBot="1">
      <c r="A62" s="26"/>
      <c r="B62" s="183"/>
      <c r="C62" s="184"/>
      <c r="D62" s="184"/>
      <c r="E62" s="184"/>
      <c r="F62" s="178"/>
      <c r="G62" s="132"/>
      <c r="H62" s="43"/>
      <c r="I62" s="43"/>
      <c r="J62" s="43"/>
      <c r="K62" s="85"/>
      <c r="L62" s="75"/>
      <c r="M62" s="75"/>
      <c r="N62" s="26"/>
      <c r="O62" s="26"/>
      <c r="P62" s="26"/>
      <c r="Q62" s="26"/>
      <c r="R62" s="26"/>
      <c r="S62" s="26"/>
      <c r="T62" s="26"/>
      <c r="U62" s="26"/>
      <c r="V62" s="26"/>
      <c r="W62" s="77"/>
      <c r="X62" s="162" t="str">
        <f>IF(C94&lt;7,"",IF(SMALL(M86:M93,7)&gt;0,SMALL(M86:M93,7),""))</f>
        <v/>
      </c>
      <c r="Y62" s="162" t="str">
        <f>VLOOKUP(X62,M85:T93,2,FALSE)</f>
        <v/>
      </c>
      <c r="Z62" s="162" t="str">
        <f t="shared" si="22"/>
        <v/>
      </c>
      <c r="AA62" s="1126" t="e">
        <f>IF(AA46&gt;=入力シート!M11,"令和"&amp;MID(TEXT(AA46,"gee"),2,2)-30&amp;TEXT(AA46,"年m月d日"),TEXT(AA46,"gggge年m月d日"))</f>
        <v>#VALUE!</v>
      </c>
      <c r="AB62" s="1126"/>
      <c r="AC62" s="1126"/>
      <c r="AD62" s="162" t="str">
        <f t="shared" si="6"/>
        <v/>
      </c>
      <c r="AE62" s="162" t="str">
        <f t="shared" si="7"/>
        <v/>
      </c>
      <c r="AF62" s="162" t="str">
        <f t="shared" si="8"/>
        <v/>
      </c>
      <c r="AG62" s="162" t="str">
        <f t="shared" si="9"/>
        <v/>
      </c>
      <c r="AH62" s="162" t="str">
        <f t="shared" si="10"/>
        <v/>
      </c>
      <c r="AI62" s="162" t="str">
        <f t="shared" si="11"/>
        <v/>
      </c>
      <c r="AJ62" s="162" t="str">
        <f t="shared" si="12"/>
        <v/>
      </c>
      <c r="AK62" s="162" t="str">
        <f t="shared" si="13"/>
        <v/>
      </c>
      <c r="AL62" s="162" t="str">
        <f t="shared" si="14"/>
        <v/>
      </c>
      <c r="AM62" s="162" t="str">
        <f t="shared" si="15"/>
        <v/>
      </c>
      <c r="AN62" s="162" t="str">
        <f t="shared" si="16"/>
        <v/>
      </c>
      <c r="AO62" s="162" t="str">
        <f t="shared" si="17"/>
        <v/>
      </c>
      <c r="AP62" s="162" t="str">
        <f t="shared" si="18"/>
        <v/>
      </c>
      <c r="AQ62" s="162" t="str">
        <f t="shared" si="19"/>
        <v/>
      </c>
      <c r="AR62" s="162" t="str">
        <f t="shared" si="20"/>
        <v/>
      </c>
      <c r="AS62" s="162" t="str">
        <f t="shared" si="21"/>
        <v/>
      </c>
      <c r="AT62" s="162" t="str">
        <f>IF(AR62="","",VLOOKUP(AR62,$AS$65:$AT$68,2,FALSE)+IF(AS62="同老",AT71,"0"))</f>
        <v/>
      </c>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row>
    <row r="63" spans="1:254" ht="22.5" customHeight="1" thickBot="1">
      <c r="A63" s="26"/>
      <c r="B63" s="844" t="s">
        <v>257</v>
      </c>
      <c r="C63" s="845" t="s">
        <v>258</v>
      </c>
      <c r="D63" s="846" t="s">
        <v>257</v>
      </c>
      <c r="E63" s="845" t="s">
        <v>258</v>
      </c>
      <c r="F63" s="847" t="s">
        <v>257</v>
      </c>
      <c r="G63" s="848" t="s">
        <v>258</v>
      </c>
      <c r="H63" s="43"/>
      <c r="I63" s="43"/>
      <c r="J63" s="43"/>
      <c r="K63" s="85"/>
      <c r="L63" s="75"/>
      <c r="M63" s="75"/>
      <c r="N63" s="26"/>
      <c r="O63" s="164"/>
      <c r="P63" s="164"/>
      <c r="Q63" s="164"/>
      <c r="R63" s="164"/>
      <c r="S63" s="164"/>
      <c r="T63" s="164"/>
      <c r="U63" s="164"/>
      <c r="V63" s="26"/>
      <c r="W63" s="98"/>
      <c r="X63" s="162" t="str">
        <f>IF(C94&lt;8,"",IF(SMALL(M86:M93,8)&gt;0,SMALL(M86:M93,8),""))</f>
        <v/>
      </c>
      <c r="Y63" s="162" t="str">
        <f>VLOOKUP(X63,M85:T93,2,FALSE)</f>
        <v/>
      </c>
      <c r="Z63" s="162" t="str">
        <f t="shared" si="22"/>
        <v/>
      </c>
      <c r="AA63" s="1126" t="e">
        <f>IF(AA47&gt;=入力シート!M12,"令和"&amp;MID(TEXT(AA47,"gee"),2,2)-30&amp;TEXT(AA47,"年m月d日"),TEXT(AA47,"gggge年m月d日"))</f>
        <v>#VALUE!</v>
      </c>
      <c r="AB63" s="1126"/>
      <c r="AC63" s="1126"/>
      <c r="AD63" s="162" t="str">
        <f t="shared" si="6"/>
        <v/>
      </c>
      <c r="AE63" s="162" t="str">
        <f t="shared" si="7"/>
        <v/>
      </c>
      <c r="AF63" s="162" t="str">
        <f t="shared" si="8"/>
        <v/>
      </c>
      <c r="AG63" s="162" t="str">
        <f t="shared" si="9"/>
        <v/>
      </c>
      <c r="AH63" s="162" t="str">
        <f t="shared" si="10"/>
        <v/>
      </c>
      <c r="AI63" s="162" t="str">
        <f t="shared" si="11"/>
        <v/>
      </c>
      <c r="AJ63" s="162" t="str">
        <f t="shared" si="12"/>
        <v/>
      </c>
      <c r="AK63" s="162" t="str">
        <f t="shared" si="13"/>
        <v/>
      </c>
      <c r="AL63" s="162" t="str">
        <f t="shared" si="14"/>
        <v/>
      </c>
      <c r="AM63" s="162" t="str">
        <f t="shared" si="15"/>
        <v/>
      </c>
      <c r="AN63" s="162" t="str">
        <f t="shared" si="16"/>
        <v/>
      </c>
      <c r="AO63" s="162" t="str">
        <f t="shared" si="17"/>
        <v/>
      </c>
      <c r="AP63" s="162" t="str">
        <f t="shared" si="18"/>
        <v/>
      </c>
      <c r="AQ63" s="162" t="str">
        <f t="shared" si="19"/>
        <v/>
      </c>
      <c r="AR63" s="162" t="str">
        <f t="shared" si="20"/>
        <v/>
      </c>
      <c r="AS63" s="162" t="str">
        <f t="shared" si="21"/>
        <v/>
      </c>
      <c r="AT63" s="162" t="str">
        <f>IF(AR63="","",VLOOKUP(AR63,$AS$65:$AT$68,2,FALSE)+IF(AS63="同老",AT71,"0"))</f>
        <v/>
      </c>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row>
    <row r="64" spans="1:254" ht="22.5" customHeight="1" thickBot="1">
      <c r="A64" s="26"/>
      <c r="B64" s="855" t="s">
        <v>272</v>
      </c>
      <c r="C64" s="185"/>
      <c r="D64" s="858" t="s">
        <v>273</v>
      </c>
      <c r="E64" s="185"/>
      <c r="F64" s="861" t="s">
        <v>274</v>
      </c>
      <c r="G64" s="186"/>
      <c r="H64" s="43"/>
      <c r="I64" s="33"/>
      <c r="J64" s="43"/>
      <c r="K64" s="85"/>
      <c r="L64" s="75"/>
      <c r="M64" s="75"/>
      <c r="N64" s="26"/>
      <c r="O64" s="192" t="s">
        <v>211</v>
      </c>
      <c r="P64" s="193"/>
      <c r="Q64" s="193"/>
      <c r="R64" s="193"/>
      <c r="S64" s="194"/>
      <c r="T64" s="160" t="s">
        <v>212</v>
      </c>
      <c r="U64" s="195"/>
      <c r="V64" s="26"/>
      <c r="W64" s="98"/>
      <c r="X64" s="196"/>
      <c r="Y64" s="196">
        <f>COUNTIF(Y56:Y62,"&gt;15")</f>
        <v>0</v>
      </c>
      <c r="Z64" s="196"/>
      <c r="AA64" s="196"/>
      <c r="AB64" s="162"/>
      <c r="AC64" s="162"/>
      <c r="AD64" s="162"/>
      <c r="AE64" s="162"/>
      <c r="AF64" s="162"/>
      <c r="AG64" s="162"/>
      <c r="AH64" s="162"/>
      <c r="AI64" s="162"/>
      <c r="AJ64" s="162"/>
      <c r="AK64" s="162"/>
      <c r="AL64" s="162"/>
      <c r="AM64" s="162"/>
      <c r="AN64" s="162"/>
      <c r="AO64" s="162"/>
      <c r="AP64" s="162"/>
      <c r="AQ64" s="162"/>
      <c r="AR64" s="162"/>
      <c r="AS64" s="162"/>
      <c r="AT64" s="162">
        <f>SUM(AT56:AT63)*10000</f>
        <v>0</v>
      </c>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c r="IS64" s="26"/>
      <c r="IT64" s="26"/>
    </row>
    <row r="65" spans="1:254" ht="22.5" customHeight="1">
      <c r="A65" s="26"/>
      <c r="B65" s="856" t="s">
        <v>275</v>
      </c>
      <c r="C65" s="187"/>
      <c r="D65" s="859" t="s">
        <v>276</v>
      </c>
      <c r="E65" s="187"/>
      <c r="F65" s="862" t="s">
        <v>277</v>
      </c>
      <c r="G65" s="188"/>
      <c r="H65" s="33"/>
      <c r="I65" s="817" t="s">
        <v>623</v>
      </c>
      <c r="J65" s="43"/>
      <c r="K65" s="85"/>
      <c r="L65" s="75"/>
      <c r="M65" s="75"/>
      <c r="N65" s="26" t="str">
        <f>IF(AND(入力シート!$L$85&gt;=$O65,入力シート!$L$85&lt;=$S65),"○","")</f>
        <v/>
      </c>
      <c r="O65" s="197">
        <v>380001</v>
      </c>
      <c r="P65" s="198"/>
      <c r="Q65" s="198"/>
      <c r="R65" s="198"/>
      <c r="S65" s="199">
        <v>399999</v>
      </c>
      <c r="T65" s="200">
        <v>330000</v>
      </c>
      <c r="U65" s="201"/>
      <c r="V65" s="26"/>
      <c r="W65" s="98"/>
      <c r="X65" s="202" t="str">
        <f>IF(C94&lt;1,"",IF(LARGE($M$86:$M$93,1)&gt;0,LARGE($M$86:$M$93,1),""))</f>
        <v/>
      </c>
      <c r="Y65" s="196" t="str">
        <f t="shared" ref="Y65:Y72" si="23">VLOOKUP(X65,$M$86:$T$93,2,FALSE)</f>
        <v/>
      </c>
      <c r="Z65" s="196" t="str">
        <f t="shared" ref="Z65:Z72" si="24">VLOOKUP(X65,$M$84:$O$93,3,FALSE)</f>
        <v/>
      </c>
      <c r="AA65" s="1126" t="e">
        <f>IF(AA48&gt;=入力シート!M14,"令和"&amp;MID(TEXT(AA48,"gee"),2,2)-30&amp;TEXT(AA48,"年m月d日"),TEXT(AA48,"gggge年m月d日"))</f>
        <v>#VALUE!</v>
      </c>
      <c r="AB65" s="1126"/>
      <c r="AC65" s="1126"/>
      <c r="AD65" s="162" t="str">
        <f t="shared" ref="AD65:AD72" si="25">VLOOKUP(X65,$M$86:$AN$93,28,FALSE)</f>
        <v/>
      </c>
      <c r="AE65" s="162" t="str">
        <f t="shared" ref="AE65:AE72" si="26">VLOOKUP(X65,$M$86:$AN$93,27,FALSE)</f>
        <v/>
      </c>
      <c r="AF65" s="162" t="str">
        <f t="shared" ref="AF65:AF72" si="27">VLOOKUP(X65,$M$86:$AN$93,15,FALSE)</f>
        <v/>
      </c>
      <c r="AG65" s="162" t="str">
        <f t="shared" ref="AG65:AG72" si="28">VLOOKUP(X65,$M$86:$AN$93,16,FALSE)</f>
        <v/>
      </c>
      <c r="AH65" s="162" t="str">
        <f t="shared" ref="AH65:AH72" si="29">VLOOKUP(X65,$M$86:$AN$93,17,FALSE)</f>
        <v/>
      </c>
      <c r="AI65" s="162" t="str">
        <f t="shared" ref="AI65:AI72" si="30">VLOOKUP(X65,$M$86:$AN$93,18,FALSE)</f>
        <v/>
      </c>
      <c r="AJ65" s="162" t="str">
        <f t="shared" ref="AJ65:AJ72" si="31">VLOOKUP(X65,$M$86:$AN$93,19,FALSE)</f>
        <v/>
      </c>
      <c r="AK65" s="162" t="str">
        <f t="shared" ref="AK65:AK72" si="32">VLOOKUP(X65,$M$86:$AN$93,20,FALSE)</f>
        <v/>
      </c>
      <c r="AL65" s="162" t="str">
        <f t="shared" ref="AL65:AL72" si="33">VLOOKUP(X65,$M$86:$AN$93,21,FALSE)</f>
        <v/>
      </c>
      <c r="AM65" s="162" t="str">
        <f t="shared" ref="AM65:AM72" si="34">VLOOKUP(X65,$M$86:$AN$93,22,FALSE)</f>
        <v/>
      </c>
      <c r="AN65" s="162" t="str">
        <f t="shared" ref="AN65:AN72" si="35">VLOOKUP(X65,$M$86:$AN$93,23,FALSE)</f>
        <v/>
      </c>
      <c r="AO65" s="162" t="str">
        <f t="shared" ref="AO65:AO72" si="36">VLOOKUP(X65,$M$86:$AN$93,24,FALSE)</f>
        <v/>
      </c>
      <c r="AP65" s="162" t="str">
        <f t="shared" ref="AP65:AP72" si="37">VLOOKUP(X65,$M$86:$AN$93,25,FALSE)</f>
        <v/>
      </c>
      <c r="AQ65" s="162" t="str">
        <f>VLOOKUP(X65,$M$82:$AN$90,26,FALSE)</f>
        <v/>
      </c>
      <c r="AR65" s="162" t="str">
        <f t="shared" ref="AR65:AR72" si="38">VLOOKUP(X65,$M$86:$T$93,7,FALSE)</f>
        <v/>
      </c>
      <c r="AS65" s="162"/>
      <c r="AT65" s="162"/>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c r="IS65" s="26"/>
      <c r="IT65" s="26"/>
    </row>
    <row r="66" spans="1:254" ht="22.5" customHeight="1" thickBot="1">
      <c r="A66" s="26"/>
      <c r="B66" s="857" t="s">
        <v>278</v>
      </c>
      <c r="C66" s="189" t="str">
        <f>IF(SUM($C$64:$C$65)=0,"",SUM($C$64:$C$65))</f>
        <v/>
      </c>
      <c r="D66" s="860" t="s">
        <v>270</v>
      </c>
      <c r="E66" s="189" t="str">
        <f>IF(SUM($E$64:$E$65)=0,"",SUM($E$64:$E$65))</f>
        <v/>
      </c>
      <c r="F66" s="863" t="s">
        <v>270</v>
      </c>
      <c r="G66" s="190" t="str">
        <f>IF(SUM($G$64:$G$65)=0,"",SUM($G$64:$G$65))</f>
        <v/>
      </c>
      <c r="H66" s="33"/>
      <c r="I66" s="191" t="str">
        <f>換算!BH15</f>
        <v/>
      </c>
      <c r="J66" s="43"/>
      <c r="K66" s="85"/>
      <c r="L66" s="75"/>
      <c r="M66" s="75"/>
      <c r="N66" s="26" t="str">
        <f>IF(AND(入力シート!$L$85&gt;=$O66,入力シート!$L$85&lt;=$S66),"○","")</f>
        <v/>
      </c>
      <c r="O66" s="204">
        <v>400000</v>
      </c>
      <c r="P66" s="205"/>
      <c r="Q66" s="205"/>
      <c r="R66" s="205"/>
      <c r="S66" s="206">
        <v>449999</v>
      </c>
      <c r="T66" s="207">
        <v>330000</v>
      </c>
      <c r="U66" s="201"/>
      <c r="V66" s="26"/>
      <c r="W66" s="98"/>
      <c r="X66" s="202" t="str">
        <f>IF(C94&lt;2,"",IF(LARGE($M$86:$M$93,2)&gt;0,LARGE($M$86:$M$93,2),""))</f>
        <v/>
      </c>
      <c r="Y66" s="196" t="str">
        <f t="shared" si="23"/>
        <v/>
      </c>
      <c r="Z66" s="196" t="str">
        <f t="shared" si="24"/>
        <v/>
      </c>
      <c r="AA66" s="1126" t="e">
        <f>IF(AA49&gt;=入力シート!M15,"令和"&amp;MID(TEXT(AA49,"gee"),2,2)-30&amp;TEXT(AA49,"年m月d日"),TEXT(AA49,"gggge年m月d日"))</f>
        <v>#VALUE!</v>
      </c>
      <c r="AB66" s="1126"/>
      <c r="AC66" s="1126"/>
      <c r="AD66" s="162" t="str">
        <f t="shared" si="25"/>
        <v/>
      </c>
      <c r="AE66" s="162" t="str">
        <f t="shared" si="26"/>
        <v/>
      </c>
      <c r="AF66" s="162" t="str">
        <f t="shared" si="27"/>
        <v/>
      </c>
      <c r="AG66" s="162" t="str">
        <f t="shared" si="28"/>
        <v/>
      </c>
      <c r="AH66" s="162" t="str">
        <f t="shared" si="29"/>
        <v/>
      </c>
      <c r="AI66" s="162" t="str">
        <f t="shared" si="30"/>
        <v/>
      </c>
      <c r="AJ66" s="162" t="str">
        <f t="shared" si="31"/>
        <v/>
      </c>
      <c r="AK66" s="162" t="str">
        <f t="shared" si="32"/>
        <v/>
      </c>
      <c r="AL66" s="162" t="str">
        <f t="shared" si="33"/>
        <v/>
      </c>
      <c r="AM66" s="162" t="str">
        <f t="shared" si="34"/>
        <v/>
      </c>
      <c r="AN66" s="162" t="str">
        <f t="shared" si="35"/>
        <v/>
      </c>
      <c r="AO66" s="162" t="str">
        <f t="shared" si="36"/>
        <v/>
      </c>
      <c r="AP66" s="162" t="str">
        <f t="shared" si="37"/>
        <v/>
      </c>
      <c r="AQ66" s="162" t="str">
        <f>VLOOKUP(X66,$M$82:$AM$90,26,FALSE)</f>
        <v/>
      </c>
      <c r="AR66" s="162" t="str">
        <f t="shared" si="38"/>
        <v/>
      </c>
      <c r="AS66" s="1047" t="s">
        <v>666</v>
      </c>
      <c r="AT66" s="1047"/>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c r="IS66" s="26"/>
      <c r="IT66" s="26"/>
    </row>
    <row r="67" spans="1:254" ht="22.5" customHeight="1" thickBot="1">
      <c r="A67" s="26"/>
      <c r="B67" s="113"/>
      <c r="C67" s="43"/>
      <c r="D67" s="43"/>
      <c r="E67" s="43"/>
      <c r="F67" s="43"/>
      <c r="G67" s="43"/>
      <c r="H67" s="43"/>
      <c r="I67" s="43"/>
      <c r="J67" s="43"/>
      <c r="K67" s="85"/>
      <c r="L67" s="75"/>
      <c r="M67" s="75"/>
      <c r="N67" s="26" t="str">
        <f>IF(AND(入力シート!$L$85&gt;=$O67,入力シート!$L$85&lt;=$S67),"○","")</f>
        <v/>
      </c>
      <c r="O67" s="204">
        <v>450000</v>
      </c>
      <c r="P67" s="205"/>
      <c r="Q67" s="205"/>
      <c r="R67" s="205"/>
      <c r="S67" s="206">
        <v>499999</v>
      </c>
      <c r="T67" s="207">
        <v>310000</v>
      </c>
      <c r="U67" s="201"/>
      <c r="V67" s="26"/>
      <c r="W67" s="98"/>
      <c r="X67" s="202" t="str">
        <f>IF(C94&lt;3,"",IF(LARGE($M$86:$M$93,3)&gt;0,LARGE($M$86:$M$93,3),""))</f>
        <v/>
      </c>
      <c r="Y67" s="196" t="str">
        <f t="shared" si="23"/>
        <v/>
      </c>
      <c r="Z67" s="196" t="str">
        <f>VLOOKUP(X67,$M$84:$O$93,3,FALSE)</f>
        <v/>
      </c>
      <c r="AA67" s="1126" t="e">
        <f>IF(AA50&gt;=入力シート!M16,"令和"&amp;MID(TEXT(AA50,"gee"),2,2)-30&amp;TEXT(AA50,"年m月d日"),TEXT(AA50,"gggge年m月d日"))</f>
        <v>#VALUE!</v>
      </c>
      <c r="AB67" s="1126"/>
      <c r="AC67" s="1126"/>
      <c r="AD67" s="162" t="str">
        <f t="shared" si="25"/>
        <v/>
      </c>
      <c r="AE67" s="162" t="str">
        <f t="shared" si="26"/>
        <v/>
      </c>
      <c r="AF67" s="162" t="str">
        <f t="shared" si="27"/>
        <v/>
      </c>
      <c r="AG67" s="162" t="str">
        <f t="shared" si="28"/>
        <v/>
      </c>
      <c r="AH67" s="162" t="str">
        <f t="shared" si="29"/>
        <v/>
      </c>
      <c r="AI67" s="162" t="str">
        <f t="shared" si="30"/>
        <v/>
      </c>
      <c r="AJ67" s="162" t="str">
        <f t="shared" si="31"/>
        <v/>
      </c>
      <c r="AK67" s="162" t="str">
        <f t="shared" si="32"/>
        <v/>
      </c>
      <c r="AL67" s="162" t="str">
        <f t="shared" si="33"/>
        <v/>
      </c>
      <c r="AM67" s="162" t="str">
        <f t="shared" si="34"/>
        <v/>
      </c>
      <c r="AN67" s="162" t="str">
        <f t="shared" si="35"/>
        <v/>
      </c>
      <c r="AO67" s="162" t="str">
        <f t="shared" si="36"/>
        <v/>
      </c>
      <c r="AP67" s="162" t="str">
        <f t="shared" si="37"/>
        <v/>
      </c>
      <c r="AQ67" s="162" t="str">
        <f>VLOOKUP(X67,$M$84:$AN$92,26,FALSE)</f>
        <v/>
      </c>
      <c r="AR67" s="162" t="str">
        <f t="shared" si="38"/>
        <v/>
      </c>
      <c r="AS67" s="162" t="s">
        <v>368</v>
      </c>
      <c r="AT67" s="162">
        <f>換算!BX8</f>
        <v>38</v>
      </c>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c r="IS67" s="26"/>
      <c r="IT67" s="26"/>
    </row>
    <row r="68" spans="1:254" ht="22.5" customHeight="1" thickBot="1">
      <c r="A68" s="26"/>
      <c r="B68" s="886" t="s">
        <v>611</v>
      </c>
      <c r="C68" s="43"/>
      <c r="D68" s="43"/>
      <c r="E68" s="43"/>
      <c r="F68" s="43"/>
      <c r="G68" s="43"/>
      <c r="H68" s="43"/>
      <c r="I68" s="43"/>
      <c r="J68" s="43"/>
      <c r="K68" s="203"/>
      <c r="L68" s="75"/>
      <c r="M68" s="75"/>
      <c r="N68" s="26" t="str">
        <f>IF(AND(入力シート!$L$85&gt;=$O68,入力シート!$L$85&lt;=$S68),"○","")</f>
        <v/>
      </c>
      <c r="O68" s="204">
        <v>500000</v>
      </c>
      <c r="P68" s="205"/>
      <c r="Q68" s="205"/>
      <c r="R68" s="205"/>
      <c r="S68" s="206">
        <v>549999</v>
      </c>
      <c r="T68" s="207">
        <v>260000</v>
      </c>
      <c r="U68" s="201"/>
      <c r="V68" s="26"/>
      <c r="W68" s="98"/>
      <c r="X68" s="202" t="str">
        <f>IF(C94&lt;4,"",IF(LARGE($M$86:$M$93,4)&gt;0,LARGE($M$86:$M$93,4),""))</f>
        <v/>
      </c>
      <c r="Y68" s="196" t="str">
        <f t="shared" si="23"/>
        <v/>
      </c>
      <c r="Z68" s="196" t="str">
        <f t="shared" si="24"/>
        <v/>
      </c>
      <c r="AA68" s="1126" t="e">
        <f>IF(AA51&gt;=入力シート!M17,"令和"&amp;MID(TEXT(AA51,"gee"),2,2)-30&amp;TEXT(AA51,"年m月d日"),TEXT(AA51,"gggge年m月d日"))</f>
        <v>#VALUE!</v>
      </c>
      <c r="AB68" s="1126"/>
      <c r="AC68" s="1126"/>
      <c r="AD68" s="162" t="str">
        <f t="shared" si="25"/>
        <v/>
      </c>
      <c r="AE68" s="162" t="str">
        <f t="shared" si="26"/>
        <v/>
      </c>
      <c r="AF68" s="162" t="str">
        <f t="shared" si="27"/>
        <v/>
      </c>
      <c r="AG68" s="162" t="str">
        <f t="shared" si="28"/>
        <v/>
      </c>
      <c r="AH68" s="162" t="str">
        <f t="shared" si="29"/>
        <v/>
      </c>
      <c r="AI68" s="162" t="str">
        <f t="shared" si="30"/>
        <v/>
      </c>
      <c r="AJ68" s="162" t="str">
        <f t="shared" si="31"/>
        <v/>
      </c>
      <c r="AK68" s="162" t="str">
        <f t="shared" si="32"/>
        <v/>
      </c>
      <c r="AL68" s="162" t="str">
        <f t="shared" si="33"/>
        <v/>
      </c>
      <c r="AM68" s="162" t="str">
        <f t="shared" si="34"/>
        <v/>
      </c>
      <c r="AN68" s="162" t="str">
        <f t="shared" si="35"/>
        <v/>
      </c>
      <c r="AO68" s="162" t="str">
        <f t="shared" si="36"/>
        <v/>
      </c>
      <c r="AP68" s="162" t="str">
        <f t="shared" si="37"/>
        <v/>
      </c>
      <c r="AQ68" s="162" t="str">
        <f>VLOOKUP(X68,$M$86:$AN$93,26,FALSE)</f>
        <v/>
      </c>
      <c r="AR68" s="162" t="str">
        <f t="shared" si="38"/>
        <v/>
      </c>
      <c r="AS68" s="162" t="s">
        <v>369</v>
      </c>
      <c r="AT68" s="162">
        <f>換算!BX9</f>
        <v>33</v>
      </c>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c r="IS68" s="26"/>
      <c r="IT68" s="26"/>
    </row>
    <row r="69" spans="1:254" ht="22.5" customHeight="1">
      <c r="A69" s="26"/>
      <c r="B69" s="864" t="s">
        <v>257</v>
      </c>
      <c r="C69" s="865" t="s">
        <v>258</v>
      </c>
      <c r="D69" s="837" t="s">
        <v>257</v>
      </c>
      <c r="E69" s="866" t="s">
        <v>258</v>
      </c>
      <c r="F69" s="43"/>
      <c r="G69" s="43"/>
      <c r="H69" s="43"/>
      <c r="I69" s="43"/>
      <c r="J69" s="43"/>
      <c r="K69" s="203"/>
      <c r="L69" s="75"/>
      <c r="M69" s="75"/>
      <c r="N69" s="208" t="str">
        <f>IF(AND(入力シート!$L$85&gt;=$O69,入力シート!$L$85&lt;=$S69),"○","")</f>
        <v/>
      </c>
      <c r="O69" s="204">
        <v>550000</v>
      </c>
      <c r="P69" s="205"/>
      <c r="Q69" s="205"/>
      <c r="R69" s="205"/>
      <c r="S69" s="206">
        <v>599999</v>
      </c>
      <c r="T69" s="207">
        <v>210000</v>
      </c>
      <c r="U69" s="201"/>
      <c r="V69" s="26"/>
      <c r="W69" s="98"/>
      <c r="X69" s="202" t="str">
        <f>IF(C94&lt;5,"",IF(LARGE($M$86:$M$93,5)&gt;0,LARGE($M$86:$M$93,5),""))</f>
        <v/>
      </c>
      <c r="Y69" s="196" t="str">
        <f t="shared" si="23"/>
        <v/>
      </c>
      <c r="Z69" s="196" t="str">
        <f t="shared" si="24"/>
        <v/>
      </c>
      <c r="AA69" s="1126" t="e">
        <f>IF(AA52&gt;=入力シート!M18,"令和"&amp;MID(TEXT(AA52,"gee"),2,2)-30&amp;TEXT(AA52,"年m月d日"),TEXT(AA52,"gggge年m月d日"))</f>
        <v>#VALUE!</v>
      </c>
      <c r="AB69" s="1126"/>
      <c r="AC69" s="1126"/>
      <c r="AD69" s="162" t="str">
        <f t="shared" si="25"/>
        <v/>
      </c>
      <c r="AE69" s="162" t="str">
        <f t="shared" si="26"/>
        <v/>
      </c>
      <c r="AF69" s="162" t="str">
        <f t="shared" si="27"/>
        <v/>
      </c>
      <c r="AG69" s="162" t="str">
        <f t="shared" si="28"/>
        <v/>
      </c>
      <c r="AH69" s="162" t="str">
        <f t="shared" si="29"/>
        <v/>
      </c>
      <c r="AI69" s="162" t="str">
        <f t="shared" si="30"/>
        <v/>
      </c>
      <c r="AJ69" s="162" t="str">
        <f t="shared" si="31"/>
        <v/>
      </c>
      <c r="AK69" s="162" t="str">
        <f t="shared" si="32"/>
        <v/>
      </c>
      <c r="AL69" s="162" t="str">
        <f t="shared" si="33"/>
        <v/>
      </c>
      <c r="AM69" s="162" t="str">
        <f t="shared" si="34"/>
        <v/>
      </c>
      <c r="AN69" s="162" t="str">
        <f t="shared" si="35"/>
        <v/>
      </c>
      <c r="AO69" s="162" t="str">
        <f t="shared" si="36"/>
        <v/>
      </c>
      <c r="AP69" s="162" t="str">
        <f t="shared" si="37"/>
        <v/>
      </c>
      <c r="AQ69" s="162" t="str">
        <f>VLOOKUP(X69,$M$86:$AN$93,26,FALSE)</f>
        <v/>
      </c>
      <c r="AR69" s="162" t="str">
        <f t="shared" si="38"/>
        <v/>
      </c>
      <c r="AS69" s="162" t="s">
        <v>370</v>
      </c>
      <c r="AT69" s="162">
        <f>換算!BX10</f>
        <v>45</v>
      </c>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row>
    <row r="70" spans="1:254" ht="22.5" customHeight="1" thickBot="1">
      <c r="A70" s="26"/>
      <c r="B70" s="867" t="s">
        <v>289</v>
      </c>
      <c r="C70" s="185"/>
      <c r="D70" s="869" t="s">
        <v>290</v>
      </c>
      <c r="E70" s="186"/>
      <c r="F70" s="43"/>
      <c r="G70" s="43"/>
      <c r="H70" s="43"/>
      <c r="I70" s="43"/>
      <c r="J70" s="43"/>
      <c r="K70" s="203"/>
      <c r="L70" s="75"/>
      <c r="M70" s="75"/>
      <c r="N70" s="208" t="str">
        <f>IF(AND(入力シート!$L$85&gt;=$O70,入力シート!$L$85&lt;=$S70),"○","")</f>
        <v/>
      </c>
      <c r="O70" s="204">
        <v>600000</v>
      </c>
      <c r="P70" s="205"/>
      <c r="Q70" s="205"/>
      <c r="R70" s="205"/>
      <c r="S70" s="206">
        <v>649999</v>
      </c>
      <c r="T70" s="207">
        <v>160000</v>
      </c>
      <c r="U70" s="201"/>
      <c r="V70" s="26"/>
      <c r="W70" s="98"/>
      <c r="X70" s="202" t="str">
        <f>IF(C94&lt;6,"",IF(LARGE($M$86:$M$93,6)&gt;0,LARGE($M$86:$M$93,6),""))</f>
        <v/>
      </c>
      <c r="Y70" s="196" t="str">
        <f t="shared" si="23"/>
        <v/>
      </c>
      <c r="Z70" s="196" t="str">
        <f t="shared" si="24"/>
        <v/>
      </c>
      <c r="AA70" s="1126" t="e">
        <f>IF(AA53&gt;=入力シート!M19,"令和"&amp;MID(TEXT(AA53,"gee"),2,2)-30&amp;TEXT(AA53,"年m月d日"),TEXT(AA53,"gggge年m月d日"))</f>
        <v>#VALUE!</v>
      </c>
      <c r="AB70" s="1126"/>
      <c r="AC70" s="1126"/>
      <c r="AD70" s="162" t="str">
        <f t="shared" si="25"/>
        <v/>
      </c>
      <c r="AE70" s="162" t="str">
        <f t="shared" si="26"/>
        <v/>
      </c>
      <c r="AF70" s="162" t="str">
        <f t="shared" si="27"/>
        <v/>
      </c>
      <c r="AG70" s="162" t="str">
        <f t="shared" si="28"/>
        <v/>
      </c>
      <c r="AH70" s="162" t="str">
        <f t="shared" si="29"/>
        <v/>
      </c>
      <c r="AI70" s="162" t="str">
        <f t="shared" si="30"/>
        <v/>
      </c>
      <c r="AJ70" s="162" t="str">
        <f t="shared" si="31"/>
        <v/>
      </c>
      <c r="AK70" s="162" t="str">
        <f t="shared" si="32"/>
        <v/>
      </c>
      <c r="AL70" s="162" t="str">
        <f t="shared" si="33"/>
        <v/>
      </c>
      <c r="AM70" s="162" t="str">
        <f t="shared" si="34"/>
        <v/>
      </c>
      <c r="AN70" s="162" t="str">
        <f t="shared" si="35"/>
        <v/>
      </c>
      <c r="AO70" s="162" t="str">
        <f t="shared" si="36"/>
        <v/>
      </c>
      <c r="AP70" s="162" t="str">
        <f t="shared" si="37"/>
        <v/>
      </c>
      <c r="AQ70" s="162" t="str">
        <f>VLOOKUP(X70,$M$86:$AN$93,26,FALSE)</f>
        <v/>
      </c>
      <c r="AR70" s="162" t="str">
        <f t="shared" si="38"/>
        <v/>
      </c>
      <c r="AS70" s="162" t="s">
        <v>371</v>
      </c>
      <c r="AT70" s="162">
        <f>換算!BX11</f>
        <v>0</v>
      </c>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row>
    <row r="71" spans="1:254" ht="22.5" customHeight="1">
      <c r="A71" s="26"/>
      <c r="B71" s="868" t="s">
        <v>291</v>
      </c>
      <c r="C71" s="187"/>
      <c r="D71" s="870" t="s">
        <v>292</v>
      </c>
      <c r="E71" s="188"/>
      <c r="F71" s="33"/>
      <c r="G71" s="871" t="s">
        <v>627</v>
      </c>
      <c r="H71" s="43"/>
      <c r="I71" s="43"/>
      <c r="J71" s="43"/>
      <c r="K71" s="203"/>
      <c r="L71" s="75"/>
      <c r="M71" s="75"/>
      <c r="N71" s="208" t="str">
        <f>IF(AND(入力シート!$L$85&gt;=$O71,入力シート!$L$85&lt;=$S71),"○","")</f>
        <v/>
      </c>
      <c r="O71" s="204">
        <v>650000</v>
      </c>
      <c r="P71" s="205"/>
      <c r="Q71" s="205"/>
      <c r="R71" s="205"/>
      <c r="S71" s="206">
        <v>699999</v>
      </c>
      <c r="T71" s="210">
        <v>110000</v>
      </c>
      <c r="U71" s="201"/>
      <c r="V71" s="26"/>
      <c r="W71" s="98"/>
      <c r="X71" s="202" t="str">
        <f>IF(C94&lt;7,"",IF(LARGE($M$86:$M$93,7)&gt;0,LARGE($M$86:$M$93,7),""))</f>
        <v/>
      </c>
      <c r="Y71" s="196" t="str">
        <f t="shared" si="23"/>
        <v/>
      </c>
      <c r="Z71" s="196" t="str">
        <f t="shared" si="24"/>
        <v/>
      </c>
      <c r="AA71" s="1126" t="e">
        <f>IF(AA54&gt;=入力シート!M20,"令和"&amp;MID(TEXT(AA54,"gee"),2,2)-30&amp;TEXT(AA54,"年m月d日"),TEXT(AA54,"gggge年m月d日"))</f>
        <v>#VALUE!</v>
      </c>
      <c r="AB71" s="1126"/>
      <c r="AC71" s="1126"/>
      <c r="AD71" s="162" t="str">
        <f t="shared" si="25"/>
        <v/>
      </c>
      <c r="AE71" s="162" t="str">
        <f t="shared" si="26"/>
        <v/>
      </c>
      <c r="AF71" s="162" t="str">
        <f t="shared" si="27"/>
        <v/>
      </c>
      <c r="AG71" s="162" t="str">
        <f t="shared" si="28"/>
        <v/>
      </c>
      <c r="AH71" s="162" t="str">
        <f t="shared" si="29"/>
        <v/>
      </c>
      <c r="AI71" s="162" t="str">
        <f t="shared" si="30"/>
        <v/>
      </c>
      <c r="AJ71" s="162" t="str">
        <f t="shared" si="31"/>
        <v/>
      </c>
      <c r="AK71" s="162" t="str">
        <f t="shared" si="32"/>
        <v/>
      </c>
      <c r="AL71" s="162" t="str">
        <f t="shared" si="33"/>
        <v/>
      </c>
      <c r="AM71" s="162" t="str">
        <f t="shared" si="34"/>
        <v/>
      </c>
      <c r="AN71" s="162" t="str">
        <f t="shared" si="35"/>
        <v/>
      </c>
      <c r="AO71" s="162" t="str">
        <f t="shared" si="36"/>
        <v/>
      </c>
      <c r="AP71" s="162" t="str">
        <f t="shared" si="37"/>
        <v/>
      </c>
      <c r="AQ71" s="162" t="str">
        <f>VLOOKUP(X71,$M$86:$AN$93,26,FALSE)</f>
        <v/>
      </c>
      <c r="AR71" s="162" t="str">
        <f t="shared" si="38"/>
        <v/>
      </c>
      <c r="AS71" s="162" t="s">
        <v>665</v>
      </c>
      <c r="AT71" s="162">
        <f>換算!BX12</f>
        <v>7</v>
      </c>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6"/>
      <c r="IP71" s="26"/>
      <c r="IQ71" s="26"/>
      <c r="IR71" s="26"/>
      <c r="IS71" s="26"/>
      <c r="IT71" s="26"/>
    </row>
    <row r="72" spans="1:254" ht="22.5" customHeight="1" thickBot="1">
      <c r="A72" s="26"/>
      <c r="B72" s="857" t="s">
        <v>278</v>
      </c>
      <c r="C72" s="189" t="str">
        <f>IF(SUM($C$70:$C$71)=0,"",SUM($C$70:$C$71))</f>
        <v/>
      </c>
      <c r="D72" s="860" t="s">
        <v>270</v>
      </c>
      <c r="E72" s="190" t="str">
        <f>IF(SUM($E$70:$E$71)=0,"",SUM($E$70:$E$71))</f>
        <v/>
      </c>
      <c r="F72" s="33"/>
      <c r="G72" s="917" t="str">
        <f>換算!BF22</f>
        <v/>
      </c>
      <c r="H72" s="43"/>
      <c r="I72" s="43"/>
      <c r="J72" s="43"/>
      <c r="K72" s="888"/>
      <c r="L72" s="75"/>
      <c r="M72" s="75"/>
      <c r="N72" s="208" t="str">
        <f>IF(AND(入力シート!$L$85&gt;=$O72,入力シート!$L$85&lt;=$S72),"○","")</f>
        <v/>
      </c>
      <c r="O72" s="204">
        <v>700000</v>
      </c>
      <c r="P72" s="205"/>
      <c r="Q72" s="205"/>
      <c r="R72" s="205"/>
      <c r="S72" s="206">
        <v>749999</v>
      </c>
      <c r="T72" s="207">
        <v>60000</v>
      </c>
      <c r="U72" s="201"/>
      <c r="V72" s="26"/>
      <c r="W72" s="98"/>
      <c r="X72" s="202" t="str">
        <f>IF(C94&lt;8,"",IF(LARGE($M$86:$M$93,8)&gt;0,LARGE($M$86:$M$93,8),""))</f>
        <v/>
      </c>
      <c r="Y72" s="196" t="str">
        <f t="shared" si="23"/>
        <v/>
      </c>
      <c r="Z72" s="196" t="str">
        <f t="shared" si="24"/>
        <v/>
      </c>
      <c r="AA72" s="1126" t="e">
        <f>IF(AA55&gt;=入力シート!M21,"令和"&amp;MID(TEXT(AA55,"gee"),2,2)-30&amp;TEXT(AA55,"年m月d日"),TEXT(AA55,"gggge年m月d日"))</f>
        <v>#VALUE!</v>
      </c>
      <c r="AB72" s="1126"/>
      <c r="AC72" s="1126"/>
      <c r="AD72" s="162" t="str">
        <f t="shared" si="25"/>
        <v/>
      </c>
      <c r="AE72" s="162" t="str">
        <f t="shared" si="26"/>
        <v/>
      </c>
      <c r="AF72" s="162" t="str">
        <f t="shared" si="27"/>
        <v/>
      </c>
      <c r="AG72" s="162" t="str">
        <f t="shared" si="28"/>
        <v/>
      </c>
      <c r="AH72" s="162" t="str">
        <f t="shared" si="29"/>
        <v/>
      </c>
      <c r="AI72" s="162" t="str">
        <f t="shared" si="30"/>
        <v/>
      </c>
      <c r="AJ72" s="162" t="str">
        <f t="shared" si="31"/>
        <v/>
      </c>
      <c r="AK72" s="162" t="str">
        <f t="shared" si="32"/>
        <v/>
      </c>
      <c r="AL72" s="162" t="str">
        <f t="shared" si="33"/>
        <v/>
      </c>
      <c r="AM72" s="162" t="str">
        <f t="shared" si="34"/>
        <v/>
      </c>
      <c r="AN72" s="162" t="str">
        <f t="shared" si="35"/>
        <v/>
      </c>
      <c r="AO72" s="162" t="str">
        <f t="shared" si="36"/>
        <v/>
      </c>
      <c r="AP72" s="162" t="str">
        <f t="shared" si="37"/>
        <v/>
      </c>
      <c r="AQ72" s="162" t="str">
        <f>VLOOKUP(X72,$M$86:$AN$93,26,FALSE)</f>
        <v/>
      </c>
      <c r="AR72" s="162" t="str">
        <f t="shared" si="38"/>
        <v/>
      </c>
      <c r="AS72" s="162"/>
      <c r="AT72" s="162"/>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c r="IN72" s="26"/>
      <c r="IO72" s="26"/>
      <c r="IP72" s="26"/>
      <c r="IQ72" s="26"/>
      <c r="IR72" s="26"/>
      <c r="IS72" s="26"/>
      <c r="IT72" s="26"/>
    </row>
    <row r="73" spans="1:254" ht="22.5" customHeight="1" thickBot="1">
      <c r="A73" s="26"/>
      <c r="B73" s="113"/>
      <c r="C73" s="43"/>
      <c r="D73" s="43"/>
      <c r="E73" s="43"/>
      <c r="F73" s="43"/>
      <c r="G73" s="43"/>
      <c r="H73" s="43"/>
      <c r="I73" s="43"/>
      <c r="J73" s="43"/>
      <c r="K73" s="203"/>
      <c r="L73" s="75"/>
      <c r="M73" s="75"/>
      <c r="N73" s="208" t="str">
        <f>IF(AND(入力シート!$L$85&gt;=$O73,入力シート!$L$85&lt;=$S73),"○","")</f>
        <v/>
      </c>
      <c r="O73" s="218">
        <v>750000</v>
      </c>
      <c r="P73" s="219"/>
      <c r="Q73" s="219"/>
      <c r="R73" s="219"/>
      <c r="S73" s="220">
        <v>759999</v>
      </c>
      <c r="T73" s="221">
        <v>30000</v>
      </c>
      <c r="U73" s="201"/>
      <c r="V73" s="26"/>
      <c r="W73" s="98"/>
      <c r="X73" s="196"/>
      <c r="Y73" s="196">
        <f>COUNTIF(Y65:Y72,"&lt;16")</f>
        <v>0</v>
      </c>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row>
    <row r="74" spans="1:254" ht="22.5" customHeight="1" thickBot="1">
      <c r="A74" s="26"/>
      <c r="B74" s="1091" t="s">
        <v>612</v>
      </c>
      <c r="C74" s="837" t="s">
        <v>240</v>
      </c>
      <c r="D74" s="837" t="s">
        <v>241</v>
      </c>
      <c r="E74" s="211" t="s">
        <v>237</v>
      </c>
      <c r="F74" s="211" t="s">
        <v>242</v>
      </c>
      <c r="G74" s="872" t="s">
        <v>243</v>
      </c>
      <c r="H74" s="43"/>
      <c r="I74" s="43"/>
      <c r="J74" s="43"/>
      <c r="K74" s="203"/>
      <c r="L74" s="75"/>
      <c r="M74" s="75"/>
      <c r="N74" s="26"/>
      <c r="O74" s="222" t="s">
        <v>211</v>
      </c>
      <c r="P74" s="223"/>
      <c r="Q74" s="223"/>
      <c r="R74" s="223"/>
      <c r="S74" s="224" t="str">
        <f>IF(入力シート!$L$85="","",入力シート!$L$85)</f>
        <v/>
      </c>
      <c r="T74" s="26"/>
      <c r="U74" s="225" t="e">
        <f>IF(OR(入力シート!S85="控配",入力シート!S85="老配"),330000,VLOOKUP("○",N65:U73,7,FALSE))</f>
        <v>#N/A</v>
      </c>
      <c r="V74" s="26"/>
      <c r="W74" s="98"/>
      <c r="X74" s="98"/>
      <c r="Y74" s="98"/>
      <c r="Z74" s="150" t="s">
        <v>279</v>
      </c>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c r="IN74" s="26"/>
      <c r="IO74" s="26"/>
      <c r="IP74" s="26"/>
      <c r="IQ74" s="26"/>
      <c r="IR74" s="26"/>
      <c r="IS74" s="26"/>
      <c r="IT74" s="26"/>
    </row>
    <row r="75" spans="1:254" ht="22.5" customHeight="1" thickBot="1">
      <c r="A75" s="26"/>
      <c r="B75" s="1092"/>
      <c r="C75" s="212"/>
      <c r="D75" s="213"/>
      <c r="E75" s="213"/>
      <c r="F75" s="214" t="str">
        <f>IF(D75="","",IF(D75-E75&lt;0,0,D75-E75))</f>
        <v/>
      </c>
      <c r="G75" s="215">
        <f>MIN(IF(F75="",0,MIN(IF($F$75-MIN(100000,ROUNDDOWN(換算!$AO$16*5%,0))&lt;0,0,$F$75-MIN(100000,ROUNDDOWN(換算!$AO$16*5%,0))))),2000000)</f>
        <v>0</v>
      </c>
      <c r="H75" s="43"/>
      <c r="I75" s="43"/>
      <c r="J75" s="43"/>
      <c r="K75" s="216"/>
      <c r="L75" s="217"/>
      <c r="M75" s="217"/>
      <c r="N75" s="26"/>
      <c r="O75" s="26"/>
      <c r="P75" s="26"/>
      <c r="Q75" s="26"/>
      <c r="R75" s="26"/>
      <c r="S75" s="26"/>
      <c r="T75" s="26"/>
      <c r="U75" s="225">
        <f>IF(入力シート!S85="老配",50000,0)</f>
        <v>0</v>
      </c>
      <c r="V75" s="26"/>
      <c r="W75" s="26"/>
      <c r="X75" s="26"/>
      <c r="Y75" s="26"/>
      <c r="Z75" s="77"/>
      <c r="AA75" s="228" t="s">
        <v>280</v>
      </c>
      <c r="AB75" s="229" t="s">
        <v>281</v>
      </c>
      <c r="AC75" s="229" t="s">
        <v>282</v>
      </c>
      <c r="AD75" s="229" t="s">
        <v>283</v>
      </c>
      <c r="AE75" s="229" t="s">
        <v>284</v>
      </c>
      <c r="AF75" s="229" t="s">
        <v>285</v>
      </c>
      <c r="AG75" s="229" t="s">
        <v>286</v>
      </c>
      <c r="AH75" s="229" t="s">
        <v>287</v>
      </c>
      <c r="AI75" s="230" t="s">
        <v>288</v>
      </c>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c r="IN75" s="26"/>
      <c r="IO75" s="26"/>
      <c r="IP75" s="26"/>
      <c r="IQ75" s="26"/>
      <c r="IR75" s="26"/>
      <c r="IS75" s="26"/>
      <c r="IT75" s="26"/>
    </row>
    <row r="76" spans="1:254" ht="22.5" customHeight="1" thickBot="1">
      <c r="A76" s="26"/>
      <c r="B76" s="113"/>
      <c r="C76" s="43"/>
      <c r="D76" s="43"/>
      <c r="E76" s="43"/>
      <c r="F76" s="43"/>
      <c r="G76" s="43"/>
      <c r="H76" s="43"/>
      <c r="I76" s="43"/>
      <c r="J76" s="132"/>
      <c r="K76" s="132"/>
      <c r="L76" s="43"/>
      <c r="M76" s="44"/>
      <c r="N76" s="26"/>
      <c r="O76" s="162" t="s">
        <v>365</v>
      </c>
      <c r="P76" s="162" t="s">
        <v>366</v>
      </c>
      <c r="Q76" s="162"/>
      <c r="R76" s="26"/>
      <c r="S76" s="26"/>
      <c r="T76" s="26"/>
      <c r="U76" s="225" t="e">
        <f>U74+U75</f>
        <v>#N/A</v>
      </c>
      <c r="V76" s="26"/>
      <c r="W76" s="26"/>
      <c r="X76" s="26"/>
      <c r="Y76" s="26"/>
      <c r="Z76" s="26"/>
      <c r="AA76" s="233" t="str">
        <f>IF($S$85="","",IF($S$85="老配",2,1))</f>
        <v/>
      </c>
      <c r="AB76" s="234" t="str">
        <f t="shared" ref="AB76:AI76" si="39">IF(COUNTIF($Q$85:$T$93,AB75)=0,"",COUNTIF($Q$85:$T$93,AB75))</f>
        <v/>
      </c>
      <c r="AC76" s="234" t="str">
        <f t="shared" si="39"/>
        <v/>
      </c>
      <c r="AD76" s="234" t="str">
        <f t="shared" si="39"/>
        <v/>
      </c>
      <c r="AE76" s="234" t="str">
        <f t="shared" si="39"/>
        <v/>
      </c>
      <c r="AF76" s="234" t="str">
        <f t="shared" si="39"/>
        <v/>
      </c>
      <c r="AG76" s="234" t="str">
        <f t="shared" si="39"/>
        <v/>
      </c>
      <c r="AH76" s="234" t="str">
        <f t="shared" si="39"/>
        <v/>
      </c>
      <c r="AI76" s="235" t="str">
        <f t="shared" si="39"/>
        <v/>
      </c>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c r="IF76" s="26"/>
      <c r="IG76" s="26"/>
      <c r="IH76" s="26"/>
      <c r="II76" s="26"/>
      <c r="IJ76" s="26"/>
      <c r="IK76" s="26"/>
      <c r="IL76" s="26"/>
      <c r="IM76" s="26"/>
      <c r="IN76" s="26"/>
      <c r="IO76" s="26"/>
      <c r="IP76" s="26"/>
      <c r="IQ76" s="26"/>
      <c r="IR76" s="26"/>
      <c r="IS76" s="26"/>
      <c r="IT76" s="26"/>
    </row>
    <row r="77" spans="1:254" s="978" customFormat="1" ht="25.5" customHeight="1">
      <c r="A77" s="26"/>
      <c r="B77" s="1093" t="s">
        <v>678</v>
      </c>
      <c r="C77" s="873" t="s">
        <v>244</v>
      </c>
      <c r="D77" s="874" t="s">
        <v>245</v>
      </c>
      <c r="E77" s="211" t="s">
        <v>246</v>
      </c>
      <c r="F77" s="211" t="s">
        <v>677</v>
      </c>
      <c r="G77" s="872" t="s">
        <v>247</v>
      </c>
      <c r="H77" s="33"/>
      <c r="I77" s="43"/>
      <c r="J77" s="875" t="s">
        <v>198</v>
      </c>
      <c r="K77" s="132"/>
      <c r="L77" s="43"/>
      <c r="M77" s="44"/>
      <c r="N77" s="239"/>
      <c r="O77" s="239" t="str">
        <f>IF(入力シート!C78="","",IF(入力シート!C78="通常",入力シート!D75,入力シート!D78))</f>
        <v/>
      </c>
      <c r="P77" s="239" t="str">
        <f>IF(入力シート!C78="","",IF(入力シート!C78="通常",入力シート!E75,入力シート!E78))</f>
        <v/>
      </c>
      <c r="Q77" s="239"/>
      <c r="R77" s="239"/>
      <c r="S77" s="239"/>
      <c r="T77" s="239"/>
      <c r="U77" s="239"/>
      <c r="V77" s="239"/>
      <c r="W77" s="239"/>
      <c r="X77" s="239"/>
      <c r="Y77" s="239"/>
      <c r="Z77" s="240"/>
      <c r="AA77" s="241" t="str">
        <f>IF(AA$76="","",IF(AA$76=2,480000,380000))</f>
        <v/>
      </c>
      <c r="AB77" s="241" t="str">
        <f>IF(OR(AB$76="",AB$76=0),"","")</f>
        <v/>
      </c>
      <c r="AC77" s="241" t="str">
        <f>IF(AC$76="","",AC$76*630000)</f>
        <v/>
      </c>
      <c r="AD77" s="241" t="str">
        <f>IF(AD$76="","",AD$76*100000)</f>
        <v/>
      </c>
      <c r="AE77" s="241" t="str">
        <f>IF(AE$76="","",AE$76*480000)</f>
        <v/>
      </c>
      <c r="AF77" s="241" t="str">
        <f>IF(AF$76="","",AF$76*380000)</f>
        <v/>
      </c>
      <c r="AG77" s="241" t="str">
        <f>IF(AG$76="","",AG$76*350000)</f>
        <v/>
      </c>
      <c r="AH77" s="241" t="str">
        <f>IF(AH$76="","",AH$76*400000)</f>
        <v/>
      </c>
      <c r="AI77" s="241" t="str">
        <f>IF(AI$76="","",AI$76*270000)</f>
        <v/>
      </c>
      <c r="AJ77" s="239"/>
      <c r="AK77" s="239"/>
      <c r="AL77" s="239"/>
      <c r="AM77" s="239"/>
      <c r="AN77" s="239"/>
      <c r="AO77" s="239"/>
      <c r="AP77" s="239"/>
      <c r="AQ77" s="239"/>
      <c r="AR77" s="239"/>
      <c r="AS77" s="239"/>
      <c r="AT77" s="239"/>
      <c r="AU77" s="239"/>
      <c r="AV77" s="239"/>
      <c r="AW77" s="239"/>
      <c r="AX77" s="239"/>
      <c r="AY77" s="239"/>
      <c r="AZ77" s="239"/>
      <c r="BA77" s="239"/>
      <c r="BB77" s="239"/>
      <c r="BC77" s="239"/>
      <c r="BD77" s="239"/>
      <c r="BE77" s="239"/>
      <c r="BF77" s="239"/>
      <c r="BG77" s="239"/>
      <c r="BH77" s="239"/>
      <c r="BI77" s="239"/>
      <c r="BJ77" s="239"/>
      <c r="BK77" s="239"/>
      <c r="BL77" s="239"/>
      <c r="BM77" s="239"/>
      <c r="BN77" s="239"/>
      <c r="BO77" s="239"/>
      <c r="BP77" s="239"/>
      <c r="BQ77" s="239"/>
      <c r="BR77" s="239"/>
      <c r="BS77" s="239"/>
      <c r="BT77" s="239"/>
      <c r="BU77" s="239"/>
      <c r="BV77" s="239"/>
      <c r="BW77" s="239"/>
      <c r="BX77" s="239"/>
      <c r="BY77" s="239"/>
      <c r="BZ77" s="239"/>
      <c r="CA77" s="239"/>
      <c r="CB77" s="239"/>
      <c r="CC77" s="239"/>
      <c r="CD77" s="239"/>
      <c r="CE77" s="239"/>
      <c r="CF77" s="239"/>
      <c r="CG77" s="239"/>
      <c r="CH77" s="239"/>
      <c r="CI77" s="239"/>
      <c r="CJ77" s="239"/>
      <c r="CK77" s="239"/>
      <c r="CL77" s="239"/>
      <c r="CM77" s="239"/>
      <c r="CN77" s="239"/>
      <c r="CO77" s="239"/>
      <c r="CP77" s="239"/>
      <c r="CQ77" s="239"/>
      <c r="CR77" s="239"/>
      <c r="CS77" s="239"/>
      <c r="CT77" s="239"/>
      <c r="CU77" s="239"/>
      <c r="CV77" s="239"/>
      <c r="CW77" s="239"/>
      <c r="CX77" s="239"/>
      <c r="CY77" s="239"/>
      <c r="CZ77" s="239"/>
      <c r="DA77" s="239"/>
      <c r="DB77" s="239"/>
      <c r="DC77" s="239"/>
      <c r="DD77" s="239"/>
      <c r="DE77" s="239"/>
      <c r="DF77" s="239"/>
      <c r="DG77" s="239"/>
      <c r="DH77" s="239"/>
      <c r="DI77" s="239"/>
      <c r="DJ77" s="239"/>
      <c r="DK77" s="239"/>
      <c r="DL77" s="239"/>
      <c r="DM77" s="239"/>
      <c r="DN77" s="239"/>
      <c r="DO77" s="239"/>
      <c r="DP77" s="239"/>
      <c r="DQ77" s="239"/>
      <c r="DR77" s="239"/>
      <c r="DS77" s="239"/>
      <c r="DT77" s="239"/>
      <c r="DU77" s="239"/>
      <c r="DV77" s="239"/>
      <c r="DW77" s="239"/>
      <c r="DX77" s="239"/>
      <c r="DY77" s="239"/>
      <c r="DZ77" s="239"/>
      <c r="EA77" s="239"/>
      <c r="EB77" s="239"/>
      <c r="EC77" s="239"/>
      <c r="ED77" s="239"/>
      <c r="EE77" s="239"/>
      <c r="EF77" s="239"/>
      <c r="EG77" s="239"/>
      <c r="EH77" s="239"/>
      <c r="EI77" s="239"/>
      <c r="EJ77" s="239"/>
      <c r="EK77" s="239"/>
      <c r="EL77" s="239"/>
      <c r="EM77" s="239"/>
      <c r="EN77" s="239"/>
      <c r="EO77" s="239"/>
      <c r="EP77" s="239"/>
      <c r="EQ77" s="239"/>
      <c r="ER77" s="239"/>
      <c r="ES77" s="239"/>
      <c r="ET77" s="239"/>
      <c r="EU77" s="239"/>
      <c r="EV77" s="239"/>
      <c r="EW77" s="239"/>
      <c r="EX77" s="239"/>
      <c r="EY77" s="239"/>
      <c r="EZ77" s="239"/>
      <c r="FA77" s="239"/>
      <c r="FB77" s="239"/>
      <c r="FC77" s="239"/>
      <c r="FD77" s="239"/>
      <c r="FE77" s="239"/>
      <c r="FF77" s="239"/>
      <c r="FG77" s="239"/>
      <c r="FH77" s="239"/>
      <c r="FI77" s="239"/>
      <c r="FJ77" s="239"/>
      <c r="FK77" s="239"/>
      <c r="FL77" s="239"/>
      <c r="FM77" s="239"/>
      <c r="FN77" s="239"/>
      <c r="FO77" s="239"/>
      <c r="FP77" s="239"/>
      <c r="FQ77" s="239"/>
      <c r="FR77" s="239"/>
      <c r="FS77" s="239"/>
      <c r="FT77" s="239"/>
      <c r="FU77" s="239"/>
      <c r="FV77" s="239"/>
      <c r="FW77" s="239"/>
      <c r="FX77" s="239"/>
      <c r="FY77" s="239"/>
      <c r="FZ77" s="239"/>
      <c r="GA77" s="239"/>
      <c r="GB77" s="239"/>
      <c r="GC77" s="239"/>
      <c r="GD77" s="239"/>
      <c r="GE77" s="239"/>
      <c r="GF77" s="239"/>
      <c r="GG77" s="239"/>
      <c r="GH77" s="239"/>
      <c r="GI77" s="239"/>
      <c r="GJ77" s="239"/>
      <c r="GK77" s="239"/>
      <c r="GL77" s="239"/>
      <c r="GM77" s="239"/>
      <c r="GN77" s="239"/>
      <c r="GO77" s="239"/>
      <c r="GP77" s="239"/>
      <c r="GQ77" s="239"/>
      <c r="GR77" s="239"/>
      <c r="GS77" s="239"/>
      <c r="GT77" s="239"/>
      <c r="GU77" s="239"/>
      <c r="GV77" s="239"/>
      <c r="GW77" s="239"/>
      <c r="GX77" s="239"/>
      <c r="GY77" s="239"/>
      <c r="GZ77" s="239"/>
      <c r="HA77" s="239"/>
      <c r="HB77" s="239"/>
      <c r="HC77" s="239"/>
      <c r="HD77" s="239"/>
      <c r="HE77" s="239"/>
      <c r="HF77" s="239"/>
      <c r="HG77" s="239"/>
      <c r="HH77" s="239"/>
      <c r="HI77" s="239"/>
      <c r="HJ77" s="239"/>
      <c r="HK77" s="239"/>
      <c r="HL77" s="239"/>
      <c r="HM77" s="239"/>
      <c r="HN77" s="239"/>
      <c r="HO77" s="239"/>
      <c r="HP77" s="239"/>
      <c r="HQ77" s="239"/>
      <c r="HR77" s="239"/>
      <c r="HS77" s="239"/>
      <c r="HT77" s="239"/>
      <c r="HU77" s="239"/>
      <c r="HV77" s="239"/>
      <c r="HW77" s="239"/>
      <c r="HX77" s="239"/>
      <c r="HY77" s="239"/>
      <c r="HZ77" s="239"/>
      <c r="IA77" s="239"/>
      <c r="IB77" s="239"/>
      <c r="IC77" s="239"/>
      <c r="ID77" s="239"/>
      <c r="IE77" s="239"/>
      <c r="IF77" s="239"/>
      <c r="IG77" s="239"/>
      <c r="IH77" s="239"/>
      <c r="II77" s="239"/>
      <c r="IJ77" s="239"/>
      <c r="IK77" s="239"/>
      <c r="IL77" s="239"/>
      <c r="IM77" s="239"/>
      <c r="IN77" s="239"/>
      <c r="IO77" s="239"/>
      <c r="IP77" s="239"/>
      <c r="IQ77" s="239"/>
      <c r="IR77" s="239"/>
      <c r="IS77" s="239"/>
      <c r="IT77" s="239"/>
    </row>
    <row r="78" spans="1:254" s="978" customFormat="1" ht="25.5" customHeight="1" thickBot="1">
      <c r="A78" s="26"/>
      <c r="B78" s="1094"/>
      <c r="C78" s="231" t="str">
        <f>IF(G75+G78=0,"",IF(G75&gt;=G78,"通常","特例"))</f>
        <v/>
      </c>
      <c r="D78" s="213"/>
      <c r="E78" s="213"/>
      <c r="F78" s="214" t="str">
        <f>IF(D78="","",IF(D78-E78&lt;0,0,D78-E78))</f>
        <v/>
      </c>
      <c r="G78" s="215">
        <f>IF(F78="",0,MIN(IF(F78-12000&lt;0,0,F78-12000),88000))</f>
        <v>0</v>
      </c>
      <c r="H78" s="33"/>
      <c r="I78" s="43"/>
      <c r="J78" s="232" t="str">
        <f>IF(G75+G78=0,"",IF(G75&gt;G78,G75,G78))</f>
        <v/>
      </c>
      <c r="K78" s="43"/>
      <c r="L78" s="43"/>
      <c r="M78" s="44"/>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239"/>
      <c r="AP78" s="239"/>
      <c r="AQ78" s="239"/>
      <c r="AR78" s="239"/>
      <c r="AS78" s="239"/>
      <c r="AT78" s="239"/>
      <c r="AU78" s="239"/>
      <c r="AV78" s="239"/>
      <c r="AW78" s="239"/>
      <c r="AX78" s="239"/>
      <c r="AY78" s="239"/>
      <c r="AZ78" s="239"/>
      <c r="BA78" s="239"/>
      <c r="BB78" s="239"/>
      <c r="BC78" s="239"/>
      <c r="BD78" s="239"/>
      <c r="BE78" s="239"/>
      <c r="BF78" s="239"/>
      <c r="BG78" s="239"/>
      <c r="BH78" s="239"/>
      <c r="BI78" s="239"/>
      <c r="BJ78" s="239"/>
      <c r="BK78" s="239"/>
      <c r="BL78" s="239"/>
      <c r="BM78" s="239"/>
      <c r="BN78" s="239"/>
      <c r="BO78" s="239"/>
      <c r="BP78" s="239"/>
      <c r="BQ78" s="239"/>
      <c r="BR78" s="239"/>
      <c r="BS78" s="239"/>
      <c r="BT78" s="239"/>
      <c r="BU78" s="239"/>
      <c r="BV78" s="239"/>
      <c r="BW78" s="239"/>
      <c r="BX78" s="239"/>
      <c r="BY78" s="239"/>
      <c r="BZ78" s="239"/>
      <c r="CA78" s="239"/>
      <c r="CB78" s="239"/>
      <c r="CC78" s="239"/>
      <c r="CD78" s="239"/>
      <c r="CE78" s="239"/>
      <c r="CF78" s="239"/>
      <c r="CG78" s="239"/>
      <c r="CH78" s="239"/>
      <c r="CI78" s="239"/>
      <c r="CJ78" s="239"/>
      <c r="CK78" s="239"/>
      <c r="CL78" s="239"/>
      <c r="CM78" s="239"/>
      <c r="CN78" s="239"/>
      <c r="CO78" s="239"/>
      <c r="CP78" s="239"/>
      <c r="CQ78" s="239"/>
      <c r="CR78" s="239"/>
      <c r="CS78" s="239"/>
      <c r="CT78" s="239"/>
      <c r="CU78" s="239"/>
      <c r="CV78" s="239"/>
      <c r="CW78" s="239"/>
      <c r="CX78" s="239"/>
      <c r="CY78" s="239"/>
      <c r="CZ78" s="239"/>
      <c r="DA78" s="239"/>
      <c r="DB78" s="239"/>
      <c r="DC78" s="239"/>
      <c r="DD78" s="239"/>
      <c r="DE78" s="239"/>
      <c r="DF78" s="239"/>
      <c r="DG78" s="239"/>
      <c r="DH78" s="239"/>
      <c r="DI78" s="239"/>
      <c r="DJ78" s="239"/>
      <c r="DK78" s="239"/>
      <c r="DL78" s="239"/>
      <c r="DM78" s="239"/>
      <c r="DN78" s="239"/>
      <c r="DO78" s="239"/>
      <c r="DP78" s="239"/>
      <c r="DQ78" s="239"/>
      <c r="DR78" s="239"/>
      <c r="DS78" s="239"/>
      <c r="DT78" s="239"/>
      <c r="DU78" s="239"/>
      <c r="DV78" s="239"/>
      <c r="DW78" s="239"/>
      <c r="DX78" s="239"/>
      <c r="DY78" s="239"/>
      <c r="DZ78" s="239"/>
      <c r="EA78" s="239"/>
      <c r="EB78" s="239"/>
      <c r="EC78" s="239"/>
      <c r="ED78" s="239"/>
      <c r="EE78" s="239"/>
      <c r="EF78" s="239"/>
      <c r="EG78" s="239"/>
      <c r="EH78" s="239"/>
      <c r="EI78" s="239"/>
      <c r="EJ78" s="239"/>
      <c r="EK78" s="239"/>
      <c r="EL78" s="239"/>
      <c r="EM78" s="239"/>
      <c r="EN78" s="239"/>
      <c r="EO78" s="239"/>
      <c r="EP78" s="239"/>
      <c r="EQ78" s="239"/>
      <c r="ER78" s="239"/>
      <c r="ES78" s="239"/>
      <c r="ET78" s="239"/>
      <c r="EU78" s="239"/>
      <c r="EV78" s="239"/>
      <c r="EW78" s="239"/>
      <c r="EX78" s="239"/>
      <c r="EY78" s="239"/>
      <c r="EZ78" s="239"/>
      <c r="FA78" s="239"/>
      <c r="FB78" s="239"/>
      <c r="FC78" s="239"/>
      <c r="FD78" s="239"/>
      <c r="FE78" s="239"/>
      <c r="FF78" s="239"/>
      <c r="FG78" s="239"/>
      <c r="FH78" s="239"/>
      <c r="FI78" s="239"/>
      <c r="FJ78" s="239"/>
      <c r="FK78" s="239"/>
      <c r="FL78" s="239"/>
      <c r="FM78" s="239"/>
      <c r="FN78" s="239"/>
      <c r="FO78" s="239"/>
      <c r="FP78" s="239"/>
      <c r="FQ78" s="239"/>
      <c r="FR78" s="239"/>
      <c r="FS78" s="239"/>
      <c r="FT78" s="239"/>
      <c r="FU78" s="239"/>
      <c r="FV78" s="239"/>
      <c r="FW78" s="239"/>
      <c r="FX78" s="239"/>
      <c r="FY78" s="239"/>
      <c r="FZ78" s="239"/>
      <c r="GA78" s="239"/>
      <c r="GB78" s="239"/>
      <c r="GC78" s="239"/>
      <c r="GD78" s="239"/>
      <c r="GE78" s="239"/>
      <c r="GF78" s="239"/>
      <c r="GG78" s="239"/>
      <c r="GH78" s="239"/>
      <c r="GI78" s="239"/>
      <c r="GJ78" s="239"/>
      <c r="GK78" s="239"/>
      <c r="GL78" s="239"/>
      <c r="GM78" s="239"/>
      <c r="GN78" s="239"/>
      <c r="GO78" s="239"/>
      <c r="GP78" s="239"/>
      <c r="GQ78" s="239"/>
      <c r="GR78" s="239"/>
      <c r="GS78" s="239"/>
      <c r="GT78" s="239"/>
      <c r="GU78" s="239"/>
      <c r="GV78" s="239"/>
      <c r="GW78" s="239"/>
      <c r="GX78" s="239"/>
      <c r="GY78" s="239"/>
      <c r="GZ78" s="239"/>
      <c r="HA78" s="239"/>
      <c r="HB78" s="239"/>
      <c r="HC78" s="239"/>
      <c r="HD78" s="239"/>
      <c r="HE78" s="239"/>
      <c r="HF78" s="239"/>
      <c r="HG78" s="239"/>
      <c r="HH78" s="239"/>
      <c r="HI78" s="239"/>
      <c r="HJ78" s="239"/>
      <c r="HK78" s="239"/>
      <c r="HL78" s="239"/>
      <c r="HM78" s="239"/>
      <c r="HN78" s="239"/>
      <c r="HO78" s="239"/>
      <c r="HP78" s="239"/>
      <c r="HQ78" s="239"/>
      <c r="HR78" s="239"/>
      <c r="HS78" s="239"/>
      <c r="HT78" s="239"/>
      <c r="HU78" s="239"/>
      <c r="HV78" s="239"/>
      <c r="HW78" s="239"/>
      <c r="HX78" s="239"/>
      <c r="HY78" s="239"/>
      <c r="HZ78" s="239"/>
      <c r="IA78" s="239"/>
      <c r="IB78" s="239"/>
      <c r="IC78" s="239"/>
      <c r="ID78" s="239"/>
      <c r="IE78" s="239"/>
      <c r="IF78" s="239"/>
      <c r="IG78" s="239"/>
      <c r="IH78" s="239"/>
      <c r="II78" s="239"/>
      <c r="IJ78" s="239"/>
      <c r="IK78" s="239"/>
      <c r="IL78" s="239"/>
      <c r="IM78" s="239"/>
      <c r="IN78" s="239"/>
      <c r="IO78" s="239"/>
      <c r="IP78" s="239"/>
      <c r="IQ78" s="239"/>
      <c r="IR78" s="239"/>
      <c r="IS78" s="239"/>
      <c r="IT78" s="239"/>
    </row>
    <row r="79" spans="1:254" s="978" customFormat="1" ht="25.5" customHeight="1">
      <c r="A79" s="239"/>
      <c r="B79" s="1031" t="s">
        <v>686</v>
      </c>
      <c r="C79" s="1032"/>
      <c r="D79" s="1032"/>
      <c r="E79" s="1032"/>
      <c r="F79" s="1032"/>
      <c r="G79" s="1032"/>
      <c r="H79" s="1032"/>
      <c r="I79" s="236"/>
      <c r="J79" s="237"/>
      <c r="K79" s="237"/>
      <c r="L79" s="236"/>
      <c r="M79" s="238"/>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239"/>
      <c r="AP79" s="239"/>
      <c r="AQ79" s="239"/>
      <c r="AR79" s="239"/>
      <c r="AS79" s="239"/>
      <c r="AT79" s="239"/>
      <c r="AU79" s="239"/>
      <c r="AV79" s="239"/>
      <c r="AW79" s="239"/>
      <c r="AX79" s="239"/>
      <c r="AY79" s="239"/>
      <c r="AZ79" s="239"/>
      <c r="BA79" s="239"/>
      <c r="BB79" s="239"/>
      <c r="BC79" s="239"/>
      <c r="BD79" s="239"/>
      <c r="BE79" s="239"/>
      <c r="BF79" s="239"/>
      <c r="BG79" s="239"/>
      <c r="BH79" s="239"/>
      <c r="BI79" s="239"/>
      <c r="BJ79" s="239"/>
      <c r="BK79" s="239"/>
      <c r="BL79" s="239"/>
      <c r="BM79" s="239"/>
      <c r="BN79" s="239"/>
      <c r="BO79" s="239"/>
      <c r="BP79" s="239"/>
      <c r="BQ79" s="239"/>
      <c r="BR79" s="239"/>
      <c r="BS79" s="239"/>
      <c r="BT79" s="239"/>
      <c r="BU79" s="239"/>
      <c r="BV79" s="239"/>
      <c r="BW79" s="239"/>
      <c r="BX79" s="239"/>
      <c r="BY79" s="239"/>
      <c r="BZ79" s="239"/>
      <c r="CA79" s="239"/>
      <c r="CB79" s="239"/>
      <c r="CC79" s="239"/>
      <c r="CD79" s="239"/>
      <c r="CE79" s="239"/>
      <c r="CF79" s="239"/>
      <c r="CG79" s="239"/>
      <c r="CH79" s="239"/>
      <c r="CI79" s="239"/>
      <c r="CJ79" s="239"/>
      <c r="CK79" s="239"/>
      <c r="CL79" s="239"/>
      <c r="CM79" s="239"/>
      <c r="CN79" s="239"/>
      <c r="CO79" s="239"/>
      <c r="CP79" s="239"/>
      <c r="CQ79" s="239"/>
      <c r="CR79" s="239"/>
      <c r="CS79" s="239"/>
      <c r="CT79" s="239"/>
      <c r="CU79" s="239"/>
      <c r="CV79" s="239"/>
      <c r="CW79" s="239"/>
      <c r="CX79" s="239"/>
      <c r="CY79" s="239"/>
      <c r="CZ79" s="239"/>
      <c r="DA79" s="239"/>
      <c r="DB79" s="239"/>
      <c r="DC79" s="239"/>
      <c r="DD79" s="239"/>
      <c r="DE79" s="239"/>
      <c r="DF79" s="239"/>
      <c r="DG79" s="239"/>
      <c r="DH79" s="239"/>
      <c r="DI79" s="239"/>
      <c r="DJ79" s="239"/>
      <c r="DK79" s="239"/>
      <c r="DL79" s="239"/>
      <c r="DM79" s="239"/>
      <c r="DN79" s="239"/>
      <c r="DO79" s="239"/>
      <c r="DP79" s="239"/>
      <c r="DQ79" s="239"/>
      <c r="DR79" s="239"/>
      <c r="DS79" s="239"/>
      <c r="DT79" s="239"/>
      <c r="DU79" s="239"/>
      <c r="DV79" s="239"/>
      <c r="DW79" s="239"/>
      <c r="DX79" s="239"/>
      <c r="DY79" s="239"/>
      <c r="DZ79" s="239"/>
      <c r="EA79" s="239"/>
      <c r="EB79" s="239"/>
      <c r="EC79" s="239"/>
      <c r="ED79" s="239"/>
      <c r="EE79" s="239"/>
      <c r="EF79" s="239"/>
      <c r="EG79" s="239"/>
      <c r="EH79" s="239"/>
      <c r="EI79" s="239"/>
      <c r="EJ79" s="239"/>
      <c r="EK79" s="239"/>
      <c r="EL79" s="239"/>
      <c r="EM79" s="239"/>
      <c r="EN79" s="239"/>
      <c r="EO79" s="239"/>
      <c r="EP79" s="239"/>
      <c r="EQ79" s="239"/>
      <c r="ER79" s="239"/>
      <c r="ES79" s="239"/>
      <c r="ET79" s="239"/>
      <c r="EU79" s="239"/>
      <c r="EV79" s="239"/>
      <c r="EW79" s="239"/>
      <c r="EX79" s="239"/>
      <c r="EY79" s="239"/>
      <c r="EZ79" s="239"/>
      <c r="FA79" s="239"/>
      <c r="FB79" s="239"/>
      <c r="FC79" s="239"/>
      <c r="FD79" s="239"/>
      <c r="FE79" s="239"/>
      <c r="FF79" s="239"/>
      <c r="FG79" s="239"/>
      <c r="FH79" s="239"/>
      <c r="FI79" s="239"/>
      <c r="FJ79" s="239"/>
      <c r="FK79" s="239"/>
      <c r="FL79" s="239"/>
      <c r="FM79" s="239"/>
      <c r="FN79" s="239"/>
      <c r="FO79" s="239"/>
      <c r="FP79" s="239"/>
      <c r="FQ79" s="239"/>
      <c r="FR79" s="239"/>
      <c r="FS79" s="239"/>
      <c r="FT79" s="239"/>
      <c r="FU79" s="239"/>
      <c r="FV79" s="239"/>
      <c r="FW79" s="239"/>
      <c r="FX79" s="239"/>
      <c r="FY79" s="239"/>
      <c r="FZ79" s="239"/>
      <c r="GA79" s="239"/>
      <c r="GB79" s="239"/>
      <c r="GC79" s="239"/>
      <c r="GD79" s="239"/>
      <c r="GE79" s="239"/>
      <c r="GF79" s="239"/>
      <c r="GG79" s="239"/>
      <c r="GH79" s="239"/>
      <c r="GI79" s="239"/>
      <c r="GJ79" s="239"/>
      <c r="GK79" s="239"/>
      <c r="GL79" s="239"/>
      <c r="GM79" s="239"/>
      <c r="GN79" s="239"/>
      <c r="GO79" s="239"/>
      <c r="GP79" s="239"/>
      <c r="GQ79" s="239"/>
      <c r="GR79" s="239"/>
      <c r="GS79" s="239"/>
      <c r="GT79" s="239"/>
      <c r="GU79" s="239"/>
      <c r="GV79" s="239"/>
      <c r="GW79" s="239"/>
      <c r="GX79" s="239"/>
      <c r="GY79" s="239"/>
      <c r="GZ79" s="239"/>
      <c r="HA79" s="239"/>
      <c r="HB79" s="239"/>
      <c r="HC79" s="239"/>
      <c r="HD79" s="239"/>
      <c r="HE79" s="239"/>
      <c r="HF79" s="239"/>
      <c r="HG79" s="239"/>
      <c r="HH79" s="239"/>
      <c r="HI79" s="239"/>
      <c r="HJ79" s="239"/>
      <c r="HK79" s="239"/>
      <c r="HL79" s="239"/>
      <c r="HM79" s="239"/>
      <c r="HN79" s="239"/>
      <c r="HO79" s="239"/>
      <c r="HP79" s="239"/>
      <c r="HQ79" s="239"/>
      <c r="HR79" s="239"/>
      <c r="HS79" s="239"/>
      <c r="HT79" s="239"/>
      <c r="HU79" s="239"/>
      <c r="HV79" s="239"/>
      <c r="HW79" s="239"/>
      <c r="HX79" s="239"/>
      <c r="HY79" s="239"/>
      <c r="HZ79" s="239"/>
      <c r="IA79" s="239"/>
      <c r="IB79" s="239"/>
      <c r="IC79" s="239"/>
      <c r="ID79" s="239"/>
      <c r="IE79" s="239"/>
      <c r="IF79" s="239"/>
      <c r="IG79" s="239"/>
      <c r="IH79" s="239"/>
      <c r="II79" s="239"/>
      <c r="IJ79" s="239"/>
      <c r="IK79" s="239"/>
      <c r="IL79" s="239"/>
      <c r="IM79" s="239"/>
      <c r="IN79" s="239"/>
      <c r="IO79" s="239"/>
      <c r="IP79" s="239"/>
      <c r="IQ79" s="239"/>
      <c r="IR79" s="239"/>
      <c r="IS79" s="239"/>
      <c r="IT79" s="239"/>
    </row>
    <row r="80" spans="1:254" ht="22.5" customHeight="1">
      <c r="A80" s="239"/>
      <c r="B80" s="1031"/>
      <c r="C80" s="1032"/>
      <c r="D80" s="1032"/>
      <c r="E80" s="1032"/>
      <c r="F80" s="1032"/>
      <c r="G80" s="1032"/>
      <c r="H80" s="1032"/>
      <c r="I80" s="236"/>
      <c r="J80" s="236"/>
      <c r="K80" s="236"/>
      <c r="L80" s="236"/>
      <c r="M80" s="238"/>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c r="IH80" s="26"/>
      <c r="II80" s="26"/>
      <c r="IJ80" s="26"/>
      <c r="IK80" s="26"/>
      <c r="IL80" s="26"/>
      <c r="IM80" s="26"/>
      <c r="IN80" s="26"/>
      <c r="IO80" s="26"/>
      <c r="IP80" s="26"/>
      <c r="IQ80" s="26"/>
      <c r="IR80" s="26"/>
      <c r="IS80" s="26"/>
      <c r="IT80" s="26"/>
    </row>
    <row r="81" spans="1:254" ht="22.5" customHeight="1">
      <c r="A81" s="239"/>
      <c r="B81" s="1031"/>
      <c r="C81" s="1032"/>
      <c r="D81" s="1032"/>
      <c r="E81" s="1032"/>
      <c r="F81" s="1032"/>
      <c r="G81" s="1032"/>
      <c r="H81" s="1032"/>
      <c r="I81" s="236"/>
      <c r="J81" s="236"/>
      <c r="K81" s="236"/>
      <c r="L81" s="236"/>
      <c r="M81" s="238"/>
      <c r="N81" s="239"/>
      <c r="O81" s="239"/>
      <c r="P81" s="239"/>
      <c r="Q81" s="239"/>
      <c r="R81" s="239"/>
      <c r="S81" s="239"/>
      <c r="T81" s="239"/>
      <c r="U81" s="239"/>
      <c r="V81" s="239"/>
      <c r="W81" s="239"/>
      <c r="X81" s="239"/>
      <c r="Y81" s="239"/>
      <c r="Z81" s="239"/>
      <c r="AA81" s="242" t="str">
        <f>IF(AA$76="","",IF(AA$76=2,380000,330000))</f>
        <v/>
      </c>
      <c r="AB81" s="242" t="str">
        <f>IF(OR(AB$76="",AB$76=0),"","")</f>
        <v/>
      </c>
      <c r="AC81" s="242" t="str">
        <f>IF(AC$76="","",AC$76*450000)</f>
        <v/>
      </c>
      <c r="AD81" s="242" t="str">
        <f>IF(AD$76="","",AD$76*70000)</f>
        <v/>
      </c>
      <c r="AE81" s="242" t="str">
        <f>IF(AE$76="","",AE$76*380000)</f>
        <v/>
      </c>
      <c r="AF81" s="242" t="str">
        <f>IF(AF$76="","",AF$76*330000)</f>
        <v/>
      </c>
      <c r="AG81" s="241" t="str">
        <f>IF(AG$76="","",AG$76*230000)</f>
        <v/>
      </c>
      <c r="AH81" s="242" t="str">
        <f>IF(AH$76="","",AH$76*300000)</f>
        <v/>
      </c>
      <c r="AI81" s="242" t="str">
        <f>IF(AI$76="","",AI$76*260000)</f>
        <v/>
      </c>
      <c r="AJ81" s="239"/>
      <c r="AK81" s="239"/>
      <c r="AL81" s="239"/>
      <c r="AM81" s="239"/>
      <c r="AN81" s="239"/>
      <c r="AO81" s="239"/>
      <c r="AP81" s="239"/>
      <c r="AQ81" s="239"/>
      <c r="AR81" s="239"/>
      <c r="AS81" s="239"/>
      <c r="AT81" s="239"/>
      <c r="AU81" s="239"/>
      <c r="AV81" s="239"/>
      <c r="AW81" s="239"/>
      <c r="AX81" s="239"/>
      <c r="AY81" s="239"/>
      <c r="AZ81" s="239"/>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6"/>
      <c r="IP81" s="26"/>
      <c r="IQ81" s="26"/>
      <c r="IR81" s="26"/>
      <c r="IS81" s="26"/>
      <c r="IT81" s="26"/>
    </row>
    <row r="82" spans="1:254" ht="22.5" customHeight="1" thickBot="1">
      <c r="A82" s="26"/>
      <c r="B82" s="113"/>
      <c r="C82" s="43"/>
      <c r="D82" s="43"/>
      <c r="E82" s="43"/>
      <c r="F82" s="43"/>
      <c r="G82" s="43"/>
      <c r="H82" s="43"/>
      <c r="I82" s="43"/>
      <c r="J82" s="43"/>
      <c r="K82" s="43"/>
      <c r="L82" s="43"/>
      <c r="M82" s="246"/>
      <c r="N82" s="243"/>
      <c r="O82" s="244" t="s">
        <v>517</v>
      </c>
      <c r="P82" s="245" t="str">
        <f>IF(COUNTIF(Q84:Q93,"特障")&gt;=1,"〇","×")</f>
        <v>×</v>
      </c>
      <c r="Q82" s="244" t="s">
        <v>663</v>
      </c>
      <c r="R82" s="245" t="str">
        <f>IF(OR(AND(N85&lt;23,OR(S85="控配",S85="老配")),N86&lt;23,N87&lt;23,N88&lt;23,N89&lt;23,N90&lt;23,N91&lt;23,N92&lt;23,N93&lt;23),"〇","×")</f>
        <v>×</v>
      </c>
      <c r="S82" s="239"/>
      <c r="T82" s="239"/>
      <c r="U82" s="239" t="e">
        <f>IF(OR(P1="31",P1=2),IF(OR(AM10="対象外",AM10=1014),"0",VLOOKUP(AM10,AP2:AQ47,2,FALSE)),入力シート!U76)</f>
        <v>#N/A</v>
      </c>
      <c r="V82" s="239"/>
      <c r="W82" s="239"/>
      <c r="X82" s="239"/>
      <c r="Y82" s="239"/>
      <c r="Z82" s="239" t="s">
        <v>183</v>
      </c>
      <c r="AA82" s="239"/>
      <c r="AB82" s="239"/>
      <c r="AC82" s="239"/>
      <c r="AD82" s="239"/>
      <c r="AE82" s="239"/>
      <c r="AF82" s="239"/>
      <c r="AG82" s="239"/>
      <c r="AH82" s="239"/>
      <c r="AI82" s="239"/>
      <c r="AJ82" s="239"/>
      <c r="AK82" s="239"/>
      <c r="AL82" s="239"/>
      <c r="AM82" s="239"/>
      <c r="AN82" s="239"/>
      <c r="AO82" s="239"/>
      <c r="AP82" s="239"/>
      <c r="AQ82" s="239"/>
      <c r="AR82" s="239"/>
      <c r="AS82" s="239"/>
      <c r="AT82" s="239"/>
      <c r="AU82" s="239"/>
      <c r="AV82" s="239"/>
      <c r="AW82" s="239"/>
      <c r="AX82" s="239"/>
      <c r="AY82" s="239"/>
      <c r="AZ82" s="239"/>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row>
    <row r="83" spans="1:254" ht="22.5" customHeight="1" thickBot="1">
      <c r="A83" s="26"/>
      <c r="B83" s="1035" t="s">
        <v>294</v>
      </c>
      <c r="C83" s="963" t="s">
        <v>681</v>
      </c>
      <c r="D83" s="887"/>
      <c r="E83" s="887"/>
      <c r="F83" s="43"/>
      <c r="G83" s="43"/>
      <c r="H83" s="43"/>
      <c r="I83" s="43"/>
      <c r="J83" s="43"/>
      <c r="K83" s="43"/>
      <c r="L83" s="43"/>
      <c r="M83" s="252"/>
      <c r="N83" s="53" t="s">
        <v>160</v>
      </c>
      <c r="O83" s="161" t="s">
        <v>158</v>
      </c>
      <c r="P83" s="161" t="s">
        <v>296</v>
      </c>
      <c r="Q83" s="52" t="s">
        <v>303</v>
      </c>
      <c r="R83" s="52" t="s">
        <v>304</v>
      </c>
      <c r="S83" s="52" t="s">
        <v>305</v>
      </c>
      <c r="T83" s="160" t="s">
        <v>304</v>
      </c>
      <c r="U83" s="247"/>
      <c r="V83" s="248" t="s">
        <v>295</v>
      </c>
      <c r="W83" s="248"/>
      <c r="X83" s="248"/>
      <c r="Y83" s="26"/>
      <c r="Z83" s="192" t="s">
        <v>164</v>
      </c>
      <c r="AA83" s="249" t="s">
        <v>165</v>
      </c>
      <c r="AB83" s="250" t="s">
        <v>166</v>
      </c>
      <c r="AC83" s="250" t="s">
        <v>167</v>
      </c>
      <c r="AD83" s="250" t="s">
        <v>168</v>
      </c>
      <c r="AE83" s="250" t="s">
        <v>169</v>
      </c>
      <c r="AF83" s="250" t="s">
        <v>170</v>
      </c>
      <c r="AG83" s="250" t="s">
        <v>171</v>
      </c>
      <c r="AH83" s="250" t="s">
        <v>172</v>
      </c>
      <c r="AI83" s="250" t="s">
        <v>173</v>
      </c>
      <c r="AJ83" s="250" t="s">
        <v>174</v>
      </c>
      <c r="AK83" s="250" t="s">
        <v>175</v>
      </c>
      <c r="AL83" s="194" t="s">
        <v>176</v>
      </c>
      <c r="AM83" s="226" t="s">
        <v>297</v>
      </c>
      <c r="AN83" s="226" t="s">
        <v>307</v>
      </c>
      <c r="AO83" s="251" t="s">
        <v>300</v>
      </c>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c r="IJ83" s="26"/>
      <c r="IK83" s="26"/>
      <c r="IL83" s="26"/>
      <c r="IM83" s="26"/>
      <c r="IN83" s="26"/>
      <c r="IO83" s="26"/>
      <c r="IP83" s="26"/>
      <c r="IQ83" s="26"/>
      <c r="IR83" s="26"/>
      <c r="IS83" s="26"/>
      <c r="IT83" s="26"/>
    </row>
    <row r="84" spans="1:254" ht="22.5" customHeight="1">
      <c r="A84" s="280" t="s">
        <v>662</v>
      </c>
      <c r="B84" s="1036"/>
      <c r="C84" s="876" t="s">
        <v>158</v>
      </c>
      <c r="D84" s="876" t="s">
        <v>296</v>
      </c>
      <c r="E84" s="876" t="s">
        <v>297</v>
      </c>
      <c r="F84" s="877" t="s">
        <v>164</v>
      </c>
      <c r="G84" s="876" t="s">
        <v>298</v>
      </c>
      <c r="H84" s="260" t="s">
        <v>299</v>
      </c>
      <c r="I84" s="876" t="s">
        <v>178</v>
      </c>
      <c r="J84" s="877" t="s">
        <v>300</v>
      </c>
      <c r="K84" s="877" t="s">
        <v>301</v>
      </c>
      <c r="L84" s="913" t="s">
        <v>302</v>
      </c>
      <c r="M84" s="246"/>
      <c r="N84" s="26"/>
      <c r="O84" s="26" t="str">
        <f>IF(O3="","",O3)</f>
        <v/>
      </c>
      <c r="P84" s="26" t="str">
        <f>IF(P3="","",P3)</f>
        <v/>
      </c>
      <c r="Q84" s="247" t="str">
        <f>IF(G6="","",IF(OR($G6="身体1級",$G6="身体2級",$G6="精神1級",$G6="療育A"),"特障","普障"))</f>
        <v/>
      </c>
      <c r="R84" s="26"/>
      <c r="S84" s="26"/>
      <c r="T84" s="26"/>
      <c r="U84" s="248" t="s">
        <v>397</v>
      </c>
      <c r="V84" s="253" t="s">
        <v>306</v>
      </c>
      <c r="W84" s="254" t="s">
        <v>284</v>
      </c>
      <c r="X84" s="255" t="str">
        <f t="shared" ref="X84:X93" si="40">IF(Q84="","0",IF(Q84="特障",1,0)+IF(Q84="普障",1,0))</f>
        <v>0</v>
      </c>
      <c r="Y84" s="26" t="str">
        <f>IF(Q84="","",X84)</f>
        <v/>
      </c>
      <c r="Z84" s="256" t="str">
        <f t="shared" ref="Z84:AL84" si="41">IF(W3="","",W3)</f>
        <v/>
      </c>
      <c r="AA84" s="248" t="str">
        <f t="shared" si="41"/>
        <v/>
      </c>
      <c r="AB84" s="248" t="str">
        <f t="shared" si="41"/>
        <v/>
      </c>
      <c r="AC84" s="248" t="str">
        <f t="shared" si="41"/>
        <v/>
      </c>
      <c r="AD84" s="248" t="str">
        <f t="shared" si="41"/>
        <v/>
      </c>
      <c r="AE84" s="248" t="str">
        <f t="shared" si="41"/>
        <v/>
      </c>
      <c r="AF84" s="248" t="str">
        <f t="shared" si="41"/>
        <v/>
      </c>
      <c r="AG84" s="248" t="str">
        <f t="shared" si="41"/>
        <v/>
      </c>
      <c r="AH84" s="248" t="str">
        <f t="shared" si="41"/>
        <v/>
      </c>
      <c r="AI84" s="248" t="str">
        <f t="shared" si="41"/>
        <v/>
      </c>
      <c r="AJ84" s="248" t="str">
        <f t="shared" si="41"/>
        <v/>
      </c>
      <c r="AK84" s="248" t="str">
        <f t="shared" si="41"/>
        <v/>
      </c>
      <c r="AL84" s="248" t="str">
        <f t="shared" si="41"/>
        <v/>
      </c>
      <c r="AM84" s="248"/>
      <c r="AN84" s="248"/>
      <c r="AO84" s="248" t="str">
        <f>IF(G6="","",G6)</f>
        <v/>
      </c>
      <c r="AP84" s="248" t="str">
        <f t="shared" ref="AP84:AP93" si="42">IF(O84="","",O84)</f>
        <v/>
      </c>
      <c r="AQ84" s="257" t="s">
        <v>308</v>
      </c>
      <c r="AR84" s="258" t="s">
        <v>309</v>
      </c>
      <c r="AS84" s="258"/>
      <c r="AT84" s="250"/>
      <c r="AU84" s="259"/>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row>
    <row r="85" spans="1:254" ht="22.5" customHeight="1" thickBot="1">
      <c r="A85" s="26" t="str">
        <f>IF(AND(OR($J85="身体1級",$J85="身体2級",$J85="精神1級",$J85="療育A"),OR(S85="控配",S85="老配")),1,"")</f>
        <v/>
      </c>
      <c r="B85" s="909" t="s">
        <v>310</v>
      </c>
      <c r="C85" s="973"/>
      <c r="D85" s="973"/>
      <c r="E85" s="281"/>
      <c r="F85" s="282"/>
      <c r="G85" s="281"/>
      <c r="H85" s="281"/>
      <c r="I85" s="283"/>
      <c r="J85" s="281"/>
      <c r="K85" s="282"/>
      <c r="L85" s="284"/>
      <c r="M85" s="914"/>
      <c r="N85" s="261" t="str">
        <f t="shared" ref="N85:N93" si="43">IF($F85="","",DATEDIF($F85,$C$1,"Y"))</f>
        <v/>
      </c>
      <c r="O85" s="262" t="str">
        <f t="shared" ref="O85:O93" si="44">IF($C85="","",$C85)</f>
        <v/>
      </c>
      <c r="P85" s="262" t="str">
        <f t="shared" ref="P85:P93" si="45">IF($D85="","",DBCS($D85))</f>
        <v/>
      </c>
      <c r="Q85" s="263" t="str">
        <f>IF($J85="","",IF(L85&lt;=380000,IF(OR($J85="身体1級",$J85="身体2級",$J85="精神1級",$J85="療育A"),"特障","普障"),""))</f>
        <v/>
      </c>
      <c r="R85" s="263" t="str">
        <f>IF($Q85="","",IF($Q85="特障",IF(OR($G85="同居",$G85="別居親族と同居"),"同特","")))</f>
        <v/>
      </c>
      <c r="S85" s="264" t="str">
        <f>IF($E$85="","",IF($L$85&gt;P19,"",IF($N$85&gt;=70,"老配","控配")))</f>
        <v/>
      </c>
      <c r="T85" s="265"/>
      <c r="U85" s="266" t="e">
        <f>IF(OR(P1="31",P1=2,P1=3,P1=4,P1=5),IF(OR(AM10="対象外",AM10=1014),"0",IF(OR(P1="31",P1="2"),VLOOKUP(AM10,AP2:AQ47,2,FALSE),VLOOKUP(AM16,AP2:AQ47,2,FALSE))),U76)</f>
        <v>#N/A</v>
      </c>
      <c r="V85" s="267" t="str">
        <f t="shared" ref="V85:V93" si="46">IF(AND($R85="同特",$AN85="別居"),"○","")</f>
        <v/>
      </c>
      <c r="W85" s="268"/>
      <c r="X85" s="255" t="str">
        <f t="shared" si="40"/>
        <v>0</v>
      </c>
      <c r="Y85" s="26" t="str">
        <f>IF(Q85="","",X84+X85)</f>
        <v/>
      </c>
      <c r="Z85" s="269" t="str">
        <f t="shared" ref="Z85:Z93" si="47">IF($F85="","",$F85)</f>
        <v/>
      </c>
      <c r="AA85" s="270" t="str">
        <f t="shared" ref="AA85:AA93" si="48">IF($I85="","",IF(INT($I85/100000000000),MOD(INT($I85/100000000000),10),0))</f>
        <v/>
      </c>
      <c r="AB85" s="271" t="str">
        <f t="shared" ref="AB85:AB93" si="49">IF($I85="","",IF(INT($I85/10000000000),MOD(INT($I85/10000000000),10),0))</f>
        <v/>
      </c>
      <c r="AC85" s="271" t="str">
        <f t="shared" ref="AC85:AC93" si="50">IF($I85="","",IF(INT($I85/1000000000),MOD(INT($I85/1000000000),10),0))</f>
        <v/>
      </c>
      <c r="AD85" s="271" t="str">
        <f t="shared" ref="AD85:AD93" si="51">IF($I85="","",IF(INT($I85/100000000),MOD(INT($I85/100000000),10),0))</f>
        <v/>
      </c>
      <c r="AE85" s="271" t="str">
        <f t="shared" ref="AE85:AE93" si="52">IF($I85="","",IF(INT($I85/10000000),MOD(INT($I85/10000000),10),0))</f>
        <v/>
      </c>
      <c r="AF85" s="271" t="str">
        <f t="shared" ref="AF85:AF93" si="53">IF($I85="","",IF(INT($I85/1000000),MOD(INT($I85/1000000),10),0))</f>
        <v/>
      </c>
      <c r="AG85" s="271" t="str">
        <f t="shared" ref="AG85:AG93" si="54">IF($I85="","",IF(INT($I85/100000),MOD(INT($I85/100000),10),0))</f>
        <v/>
      </c>
      <c r="AH85" s="271" t="str">
        <f t="shared" ref="AH85:AH93" si="55">IF($I85="","",IF(INT($I85/10000),MOD(INT($I85/10000),10),0))</f>
        <v/>
      </c>
      <c r="AI85" s="271" t="str">
        <f t="shared" ref="AI85:AI93" si="56">IF($I85="","",IF(INT($I85/1000),MOD(INT($I85/1000),10),0))</f>
        <v/>
      </c>
      <c r="AJ85" s="271" t="str">
        <f t="shared" ref="AJ85:AJ93" si="57">IF($I85="","",IF(INT($I85/100),MOD(INT($I85/100),10),0))</f>
        <v/>
      </c>
      <c r="AK85" s="271" t="str">
        <f t="shared" ref="AK85:AK93" si="58">IF($I85="","",IF(INT($I85/10),MOD(INT($I85/10),10),0))</f>
        <v/>
      </c>
      <c r="AL85" s="272" t="str">
        <f t="shared" ref="AL85:AL93" si="59">IF($I85="","",IF(INT($I85/1),MOD(INT($I85/1),10),0))</f>
        <v/>
      </c>
      <c r="AM85" s="273" t="str">
        <f t="shared" ref="AM85:AM93" si="60">IF($E85="","",$E85)</f>
        <v/>
      </c>
      <c r="AN85" s="273" t="str">
        <f t="shared" ref="AN85:AN93" si="61">IF($G85="","",IF($G85="同居","同居","別居"))</f>
        <v/>
      </c>
      <c r="AO85" s="274" t="str">
        <f t="shared" ref="AO85:AO93" si="62">IF($J85="","",$J85)</f>
        <v/>
      </c>
      <c r="AP85" s="248" t="str">
        <f t="shared" si="42"/>
        <v/>
      </c>
      <c r="AQ85" s="275" t="str">
        <f t="shared" ref="AQ85:AQ93" si="63">IF($AN85="","",IF($AN85="別居",1,""))</f>
        <v/>
      </c>
      <c r="AR85" s="276" t="str">
        <f>IF(AQ85="","",1)</f>
        <v/>
      </c>
      <c r="AS85" s="277" t="str">
        <f t="shared" ref="AS85:AS93" si="64">IF($H85="","",IF($AN85="別居",$H85,""))</f>
        <v/>
      </c>
      <c r="AT85" s="278" t="str">
        <f t="shared" ref="AT85:AT93" si="65">IF($AS85="","",$C85)</f>
        <v/>
      </c>
      <c r="AU85" s="279" t="str">
        <f t="shared" ref="AU85:AU93" si="66">IF($AS85="","",$P85)</f>
        <v/>
      </c>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c r="IK85" s="26"/>
      <c r="IL85" s="26"/>
      <c r="IM85" s="26"/>
      <c r="IN85" s="26"/>
      <c r="IO85" s="26"/>
      <c r="IP85" s="26"/>
      <c r="IQ85" s="26"/>
      <c r="IR85" s="26"/>
      <c r="IS85" s="26"/>
      <c r="IT85" s="26"/>
    </row>
    <row r="86" spans="1:254" ht="22.5" customHeight="1" thickTop="1">
      <c r="A86" s="26" t="str">
        <f t="shared" ref="A86:A93" si="67">IF(OR($J86="身体1級",$J86="身体2級",$J86="精神1級",$J86="療育A",N86&lt;23),1,"")</f>
        <v/>
      </c>
      <c r="B86" s="910" t="s">
        <v>311</v>
      </c>
      <c r="C86" s="974"/>
      <c r="D86" s="974"/>
      <c r="E86" s="302"/>
      <c r="F86" s="303"/>
      <c r="G86" s="302"/>
      <c r="H86" s="302"/>
      <c r="I86" s="304"/>
      <c r="J86" s="302"/>
      <c r="K86" s="303"/>
      <c r="L86" s="305"/>
      <c r="M86" s="246" t="str">
        <f>IF(F86="","",N95)</f>
        <v/>
      </c>
      <c r="N86" s="285" t="str">
        <f t="shared" si="43"/>
        <v/>
      </c>
      <c r="O86" s="286" t="str">
        <f t="shared" si="44"/>
        <v/>
      </c>
      <c r="P86" s="286" t="str">
        <f t="shared" si="45"/>
        <v/>
      </c>
      <c r="Q86" s="287" t="str">
        <f t="shared" ref="Q86:Q93" si="68">IF($J86="","",IF(OR($J86="身体1級",$J86="身体2級",$J86="精神1級",$J86="療育A"),"特障","普障"))</f>
        <v/>
      </c>
      <c r="R86" s="288" t="str">
        <f t="shared" ref="R86:R94" si="69">IF($Q86="","",IF($Q86="特障",IF(OR($G86="同居",$G86="別居配偶者と同居",$G86="別居親族と同居"),"同特","")))</f>
        <v/>
      </c>
      <c r="S86" s="287" t="str">
        <f t="shared" ref="S86:S94" si="70">IF($N86="","",IF($N86&gt;=70,"老人",IF($N86&gt;=23,"他",IF($N86&gt;=19,"特定",IF($N86&gt;=16,"他","年少")))))</f>
        <v/>
      </c>
      <c r="T86" s="289" t="str">
        <f t="shared" ref="T86:T94" si="71">IF($S86="","",IF($S86="老人",IF(OR($E86="父",$E86="母",$E86="配偶者の父",$E86="配偶者の母",$E86="祖父",$E86="祖母",$E86="配偶者の祖父",$E86="配偶者の祖母"),IF(OR($G86="同居",$G86="別居配偶者と同居"),"同老",""))))</f>
        <v/>
      </c>
      <c r="U86" s="248"/>
      <c r="V86" s="290" t="str">
        <f t="shared" si="46"/>
        <v/>
      </c>
      <c r="W86" s="291" t="str">
        <f t="shared" ref="W86:W93" si="72">IF(AND($T86="同老",$AN86="別居"),"○","")</f>
        <v/>
      </c>
      <c r="X86" s="255" t="str">
        <f t="shared" si="40"/>
        <v>0</v>
      </c>
      <c r="Y86" s="26" t="str">
        <f>IF(Q86="","",X84+X85+X86)</f>
        <v/>
      </c>
      <c r="Z86" s="269" t="str">
        <f t="shared" si="47"/>
        <v/>
      </c>
      <c r="AA86" s="292" t="str">
        <f t="shared" si="48"/>
        <v/>
      </c>
      <c r="AB86" s="293" t="str">
        <f t="shared" si="49"/>
        <v/>
      </c>
      <c r="AC86" s="293" t="str">
        <f t="shared" si="50"/>
        <v/>
      </c>
      <c r="AD86" s="293" t="str">
        <f t="shared" si="51"/>
        <v/>
      </c>
      <c r="AE86" s="293" t="str">
        <f t="shared" si="52"/>
        <v/>
      </c>
      <c r="AF86" s="293" t="str">
        <f t="shared" si="53"/>
        <v/>
      </c>
      <c r="AG86" s="293" t="str">
        <f t="shared" si="54"/>
        <v/>
      </c>
      <c r="AH86" s="293" t="str">
        <f t="shared" si="55"/>
        <v/>
      </c>
      <c r="AI86" s="293" t="str">
        <f t="shared" si="56"/>
        <v/>
      </c>
      <c r="AJ86" s="293" t="str">
        <f t="shared" si="57"/>
        <v/>
      </c>
      <c r="AK86" s="293" t="str">
        <f t="shared" si="58"/>
        <v/>
      </c>
      <c r="AL86" s="294" t="str">
        <f t="shared" si="59"/>
        <v/>
      </c>
      <c r="AM86" s="295" t="str">
        <f t="shared" si="60"/>
        <v/>
      </c>
      <c r="AN86" s="295" t="str">
        <f t="shared" si="61"/>
        <v/>
      </c>
      <c r="AO86" s="296" t="str">
        <f t="shared" si="62"/>
        <v/>
      </c>
      <c r="AP86" s="248" t="str">
        <f t="shared" si="42"/>
        <v/>
      </c>
      <c r="AQ86" s="297" t="str">
        <f t="shared" si="63"/>
        <v/>
      </c>
      <c r="AR86" s="298" t="str">
        <f>IF(AQ86="","",COUNT($AR$85,$AQ$86))</f>
        <v/>
      </c>
      <c r="AS86" s="299" t="str">
        <f t="shared" si="64"/>
        <v/>
      </c>
      <c r="AT86" s="300" t="str">
        <f t="shared" si="65"/>
        <v/>
      </c>
      <c r="AU86" s="301" t="str">
        <f t="shared" si="66"/>
        <v/>
      </c>
      <c r="AV86" s="287" t="str">
        <f>IF($F86="","",DATEDIF($F86,$C$1,"Y"))</f>
        <v/>
      </c>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c r="FX86" s="26"/>
      <c r="FY86" s="26"/>
      <c r="FZ86" s="26"/>
      <c r="GA86" s="26"/>
      <c r="GB86" s="26"/>
      <c r="GC86" s="26"/>
      <c r="GD86" s="26"/>
      <c r="GE86" s="26"/>
      <c r="GF86" s="26"/>
      <c r="GG86" s="26"/>
      <c r="GH86" s="26"/>
      <c r="GI86" s="26"/>
      <c r="GJ86" s="26"/>
      <c r="GK86" s="26"/>
      <c r="GL86" s="26"/>
      <c r="GM86" s="26"/>
      <c r="GN86" s="26"/>
      <c r="GO86" s="26"/>
      <c r="GP86" s="26"/>
      <c r="GQ86" s="26"/>
      <c r="GR86" s="26"/>
      <c r="GS86" s="26"/>
      <c r="GT86" s="26"/>
      <c r="GU86" s="26"/>
      <c r="GV86" s="26"/>
      <c r="GW86" s="26"/>
      <c r="GX86" s="26"/>
      <c r="GY86" s="26"/>
      <c r="GZ86" s="26"/>
      <c r="HA86" s="26"/>
      <c r="HB86" s="26"/>
      <c r="HC86" s="26"/>
      <c r="HD86" s="26"/>
      <c r="HE86" s="26"/>
      <c r="HF86" s="26"/>
      <c r="HG86" s="26"/>
      <c r="HH86" s="26"/>
      <c r="HI86" s="26"/>
      <c r="HJ86" s="26"/>
      <c r="HK86" s="26"/>
      <c r="HL86" s="26"/>
      <c r="HM86" s="26"/>
      <c r="HN86" s="26"/>
      <c r="HO86" s="26"/>
      <c r="HP86" s="26"/>
      <c r="HQ86" s="26"/>
      <c r="HR86" s="26"/>
      <c r="HS86" s="26"/>
      <c r="HT86" s="26"/>
      <c r="HU86" s="26"/>
      <c r="HV86" s="26"/>
      <c r="HW86" s="26"/>
      <c r="HX86" s="26"/>
      <c r="HY86" s="26"/>
      <c r="HZ86" s="26"/>
      <c r="IA86" s="26"/>
      <c r="IB86" s="26"/>
      <c r="IC86" s="26"/>
      <c r="ID86" s="26"/>
      <c r="IE86" s="26"/>
      <c r="IF86" s="26"/>
      <c r="IG86" s="26"/>
      <c r="IH86" s="26"/>
      <c r="II86" s="26"/>
      <c r="IJ86" s="26"/>
      <c r="IK86" s="26"/>
      <c r="IL86" s="26"/>
      <c r="IM86" s="26"/>
      <c r="IN86" s="26"/>
      <c r="IO86" s="26"/>
      <c r="IP86" s="26"/>
      <c r="IQ86" s="26"/>
      <c r="IR86" s="26"/>
      <c r="IS86" s="26"/>
      <c r="IT86" s="26"/>
    </row>
    <row r="87" spans="1:254" ht="22.5" customHeight="1">
      <c r="A87" s="26" t="str">
        <f t="shared" si="67"/>
        <v/>
      </c>
      <c r="B87" s="911" t="s">
        <v>312</v>
      </c>
      <c r="C87" s="975"/>
      <c r="D87" s="975"/>
      <c r="E87" s="311"/>
      <c r="F87" s="312"/>
      <c r="G87" s="311"/>
      <c r="H87" s="311"/>
      <c r="I87" s="313"/>
      <c r="J87" s="311"/>
      <c r="K87" s="312"/>
      <c r="L87" s="314"/>
      <c r="M87" s="246" t="str">
        <f>IF(F87="","",O96)</f>
        <v/>
      </c>
      <c r="N87" s="306" t="str">
        <f t="shared" si="43"/>
        <v/>
      </c>
      <c r="O87" s="307" t="str">
        <f t="shared" si="44"/>
        <v/>
      </c>
      <c r="P87" s="307" t="str">
        <f t="shared" si="45"/>
        <v/>
      </c>
      <c r="Q87" s="308" t="str">
        <f t="shared" si="68"/>
        <v/>
      </c>
      <c r="R87" s="309" t="str">
        <f t="shared" si="69"/>
        <v/>
      </c>
      <c r="S87" s="308" t="str">
        <f t="shared" si="70"/>
        <v/>
      </c>
      <c r="T87" s="310" t="str">
        <f t="shared" si="71"/>
        <v/>
      </c>
      <c r="U87" s="248"/>
      <c r="V87" s="290" t="str">
        <f t="shared" si="46"/>
        <v/>
      </c>
      <c r="W87" s="291" t="str">
        <f t="shared" si="72"/>
        <v/>
      </c>
      <c r="X87" s="255" t="str">
        <f t="shared" si="40"/>
        <v>0</v>
      </c>
      <c r="Y87" s="26" t="str">
        <f>IF(Q87="","",X84+X85+X86+X87)</f>
        <v/>
      </c>
      <c r="Z87" s="269" t="str">
        <f t="shared" si="47"/>
        <v/>
      </c>
      <c r="AA87" s="292" t="str">
        <f t="shared" si="48"/>
        <v/>
      </c>
      <c r="AB87" s="293" t="str">
        <f t="shared" si="49"/>
        <v/>
      </c>
      <c r="AC87" s="293" t="str">
        <f t="shared" si="50"/>
        <v/>
      </c>
      <c r="AD87" s="293" t="str">
        <f t="shared" si="51"/>
        <v/>
      </c>
      <c r="AE87" s="293" t="str">
        <f t="shared" si="52"/>
        <v/>
      </c>
      <c r="AF87" s="293" t="str">
        <f t="shared" si="53"/>
        <v/>
      </c>
      <c r="AG87" s="293" t="str">
        <f t="shared" si="54"/>
        <v/>
      </c>
      <c r="AH87" s="293" t="str">
        <f t="shared" si="55"/>
        <v/>
      </c>
      <c r="AI87" s="293" t="str">
        <f t="shared" si="56"/>
        <v/>
      </c>
      <c r="AJ87" s="293" t="str">
        <f t="shared" si="57"/>
        <v/>
      </c>
      <c r="AK87" s="293" t="str">
        <f t="shared" si="58"/>
        <v/>
      </c>
      <c r="AL87" s="294" t="str">
        <f t="shared" si="59"/>
        <v/>
      </c>
      <c r="AM87" s="295" t="str">
        <f t="shared" si="60"/>
        <v/>
      </c>
      <c r="AN87" s="295" t="str">
        <f t="shared" si="61"/>
        <v/>
      </c>
      <c r="AO87" s="296" t="str">
        <f t="shared" si="62"/>
        <v/>
      </c>
      <c r="AP87" s="248" t="str">
        <f t="shared" si="42"/>
        <v/>
      </c>
      <c r="AQ87" s="297" t="str">
        <f t="shared" si="63"/>
        <v/>
      </c>
      <c r="AR87" s="298" t="str">
        <f>IF(AQ87="","",COUNT($AR$85,$AQ$86:$AQ87))</f>
        <v/>
      </c>
      <c r="AS87" s="299" t="str">
        <f t="shared" si="64"/>
        <v/>
      </c>
      <c r="AT87" s="300" t="str">
        <f t="shared" si="65"/>
        <v/>
      </c>
      <c r="AU87" s="301" t="str">
        <f t="shared" si="66"/>
        <v/>
      </c>
      <c r="AV87" s="308" t="str">
        <f t="shared" ref="AV87:AV93" si="73">IF($F87="","",DATEDIF($F87,$C$1,"Y"))</f>
        <v/>
      </c>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row>
    <row r="88" spans="1:254" ht="22.5" customHeight="1">
      <c r="A88" s="26" t="str">
        <f t="shared" si="67"/>
        <v/>
      </c>
      <c r="B88" s="911" t="s">
        <v>313</v>
      </c>
      <c r="C88" s="975"/>
      <c r="D88" s="975"/>
      <c r="E88" s="311"/>
      <c r="F88" s="312"/>
      <c r="G88" s="311"/>
      <c r="H88" s="311"/>
      <c r="I88" s="313"/>
      <c r="J88" s="311"/>
      <c r="K88" s="312"/>
      <c r="L88" s="314"/>
      <c r="M88" s="246" t="str">
        <f>IF(F88="","",P96)</f>
        <v/>
      </c>
      <c r="N88" s="306" t="str">
        <f t="shared" si="43"/>
        <v/>
      </c>
      <c r="O88" s="307" t="str">
        <f t="shared" si="44"/>
        <v/>
      </c>
      <c r="P88" s="307" t="str">
        <f t="shared" si="45"/>
        <v/>
      </c>
      <c r="Q88" s="308" t="str">
        <f t="shared" si="68"/>
        <v/>
      </c>
      <c r="R88" s="309" t="str">
        <f t="shared" si="69"/>
        <v/>
      </c>
      <c r="S88" s="308" t="str">
        <f t="shared" si="70"/>
        <v/>
      </c>
      <c r="T88" s="310" t="str">
        <f t="shared" si="71"/>
        <v/>
      </c>
      <c r="U88" s="248"/>
      <c r="V88" s="290" t="str">
        <f t="shared" si="46"/>
        <v/>
      </c>
      <c r="W88" s="291" t="str">
        <f t="shared" si="72"/>
        <v/>
      </c>
      <c r="X88" s="255" t="str">
        <f t="shared" si="40"/>
        <v>0</v>
      </c>
      <c r="Y88" s="26" t="str">
        <f>IF(Q88="","",X84+X85+X86+X87+X88)</f>
        <v/>
      </c>
      <c r="Z88" s="269" t="str">
        <f t="shared" si="47"/>
        <v/>
      </c>
      <c r="AA88" s="292" t="str">
        <f t="shared" si="48"/>
        <v/>
      </c>
      <c r="AB88" s="293" t="str">
        <f t="shared" si="49"/>
        <v/>
      </c>
      <c r="AC88" s="293" t="str">
        <f t="shared" si="50"/>
        <v/>
      </c>
      <c r="AD88" s="293" t="str">
        <f t="shared" si="51"/>
        <v/>
      </c>
      <c r="AE88" s="293" t="str">
        <f t="shared" si="52"/>
        <v/>
      </c>
      <c r="AF88" s="293" t="str">
        <f t="shared" si="53"/>
        <v/>
      </c>
      <c r="AG88" s="293" t="str">
        <f t="shared" si="54"/>
        <v/>
      </c>
      <c r="AH88" s="293" t="str">
        <f t="shared" si="55"/>
        <v/>
      </c>
      <c r="AI88" s="293" t="str">
        <f t="shared" si="56"/>
        <v/>
      </c>
      <c r="AJ88" s="293" t="str">
        <f t="shared" si="57"/>
        <v/>
      </c>
      <c r="AK88" s="293" t="str">
        <f t="shared" si="58"/>
        <v/>
      </c>
      <c r="AL88" s="294" t="str">
        <f t="shared" si="59"/>
        <v/>
      </c>
      <c r="AM88" s="295" t="str">
        <f t="shared" si="60"/>
        <v/>
      </c>
      <c r="AN88" s="295" t="str">
        <f t="shared" si="61"/>
        <v/>
      </c>
      <c r="AO88" s="296" t="str">
        <f t="shared" si="62"/>
        <v/>
      </c>
      <c r="AP88" s="248" t="str">
        <f t="shared" si="42"/>
        <v/>
      </c>
      <c r="AQ88" s="297" t="str">
        <f t="shared" si="63"/>
        <v/>
      </c>
      <c r="AR88" s="298" t="str">
        <f>IF(AQ88="","",COUNT($AR$85,$AQ$86:$AQ88))</f>
        <v/>
      </c>
      <c r="AS88" s="299" t="str">
        <f t="shared" si="64"/>
        <v/>
      </c>
      <c r="AT88" s="300" t="str">
        <f t="shared" si="65"/>
        <v/>
      </c>
      <c r="AU88" s="301" t="str">
        <f t="shared" si="66"/>
        <v/>
      </c>
      <c r="AV88" s="308" t="str">
        <f t="shared" si="73"/>
        <v/>
      </c>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c r="FX88" s="26"/>
      <c r="FY88" s="26"/>
      <c r="FZ88" s="26"/>
      <c r="GA88" s="26"/>
      <c r="GB88" s="26"/>
      <c r="GC88" s="26"/>
      <c r="GD88" s="26"/>
      <c r="GE88" s="26"/>
      <c r="GF88" s="26"/>
      <c r="GG88" s="26"/>
      <c r="GH88" s="26"/>
      <c r="GI88" s="26"/>
      <c r="GJ88" s="26"/>
      <c r="GK88" s="26"/>
      <c r="GL88" s="26"/>
      <c r="GM88" s="26"/>
      <c r="GN88" s="26"/>
      <c r="GO88" s="26"/>
      <c r="GP88" s="26"/>
      <c r="GQ88" s="26"/>
      <c r="GR88" s="26"/>
      <c r="GS88" s="26"/>
      <c r="GT88" s="26"/>
      <c r="GU88" s="26"/>
      <c r="GV88" s="26"/>
      <c r="GW88" s="26"/>
      <c r="GX88" s="26"/>
      <c r="GY88" s="26"/>
      <c r="GZ88" s="26"/>
      <c r="HA88" s="26"/>
      <c r="HB88" s="26"/>
      <c r="HC88" s="26"/>
      <c r="HD88" s="26"/>
      <c r="HE88" s="26"/>
      <c r="HF88" s="26"/>
      <c r="HG88" s="26"/>
      <c r="HH88" s="26"/>
      <c r="HI88" s="26"/>
      <c r="HJ88" s="26"/>
      <c r="HK88" s="26"/>
      <c r="HL88" s="26"/>
      <c r="HM88" s="26"/>
      <c r="HN88" s="26"/>
      <c r="HO88" s="26"/>
      <c r="HP88" s="26"/>
      <c r="HQ88" s="26"/>
      <c r="HR88" s="26"/>
      <c r="HS88" s="26"/>
      <c r="HT88" s="26"/>
      <c r="HU88" s="26"/>
      <c r="HV88" s="26"/>
      <c r="HW88" s="26"/>
      <c r="HX88" s="26"/>
      <c r="HY88" s="26"/>
      <c r="HZ88" s="26"/>
      <c r="IA88" s="26"/>
      <c r="IB88" s="26"/>
      <c r="IC88" s="26"/>
      <c r="ID88" s="26"/>
      <c r="IE88" s="26"/>
      <c r="IF88" s="26"/>
      <c r="IG88" s="26"/>
      <c r="IH88" s="26"/>
      <c r="II88" s="26"/>
      <c r="IJ88" s="26"/>
      <c r="IK88" s="26"/>
      <c r="IL88" s="26"/>
      <c r="IM88" s="26"/>
      <c r="IN88" s="26"/>
      <c r="IO88" s="26"/>
      <c r="IP88" s="26"/>
      <c r="IQ88" s="26"/>
      <c r="IR88" s="26"/>
      <c r="IS88" s="26"/>
      <c r="IT88" s="26"/>
    </row>
    <row r="89" spans="1:254" ht="22.5" customHeight="1" thickBot="1">
      <c r="A89" s="26" t="str">
        <f t="shared" si="67"/>
        <v/>
      </c>
      <c r="B89" s="911" t="s">
        <v>314</v>
      </c>
      <c r="C89" s="975"/>
      <c r="D89" s="975"/>
      <c r="E89" s="311"/>
      <c r="F89" s="312"/>
      <c r="G89" s="311"/>
      <c r="H89" s="311"/>
      <c r="I89" s="313"/>
      <c r="J89" s="311"/>
      <c r="K89" s="312"/>
      <c r="L89" s="314"/>
      <c r="M89" s="246" t="str">
        <f>IF(F89="","",Q96)</f>
        <v/>
      </c>
      <c r="N89" s="315" t="str">
        <f t="shared" si="43"/>
        <v/>
      </c>
      <c r="O89" s="316" t="str">
        <f t="shared" si="44"/>
        <v/>
      </c>
      <c r="P89" s="316" t="str">
        <f t="shared" si="45"/>
        <v/>
      </c>
      <c r="Q89" s="317" t="str">
        <f t="shared" si="68"/>
        <v/>
      </c>
      <c r="R89" s="318" t="str">
        <f t="shared" si="69"/>
        <v/>
      </c>
      <c r="S89" s="317" t="str">
        <f t="shared" si="70"/>
        <v/>
      </c>
      <c r="T89" s="319" t="str">
        <f t="shared" si="71"/>
        <v/>
      </c>
      <c r="U89" s="248"/>
      <c r="V89" s="290" t="str">
        <f t="shared" si="46"/>
        <v/>
      </c>
      <c r="W89" s="291" t="str">
        <f t="shared" si="72"/>
        <v/>
      </c>
      <c r="X89" s="255" t="str">
        <f t="shared" si="40"/>
        <v>0</v>
      </c>
      <c r="Y89" s="26" t="str">
        <f>IF(Q89="","",X84+X85+X86+X87+X88+X89)</f>
        <v/>
      </c>
      <c r="Z89" s="269" t="str">
        <f t="shared" si="47"/>
        <v/>
      </c>
      <c r="AA89" s="292" t="str">
        <f t="shared" si="48"/>
        <v/>
      </c>
      <c r="AB89" s="293" t="str">
        <f t="shared" si="49"/>
        <v/>
      </c>
      <c r="AC89" s="293" t="str">
        <f t="shared" si="50"/>
        <v/>
      </c>
      <c r="AD89" s="293" t="str">
        <f t="shared" si="51"/>
        <v/>
      </c>
      <c r="AE89" s="293" t="str">
        <f t="shared" si="52"/>
        <v/>
      </c>
      <c r="AF89" s="293" t="str">
        <f t="shared" si="53"/>
        <v/>
      </c>
      <c r="AG89" s="293" t="str">
        <f t="shared" si="54"/>
        <v/>
      </c>
      <c r="AH89" s="293" t="str">
        <f t="shared" si="55"/>
        <v/>
      </c>
      <c r="AI89" s="293" t="str">
        <f t="shared" si="56"/>
        <v/>
      </c>
      <c r="AJ89" s="293" t="str">
        <f t="shared" si="57"/>
        <v/>
      </c>
      <c r="AK89" s="293" t="str">
        <f t="shared" si="58"/>
        <v/>
      </c>
      <c r="AL89" s="294" t="str">
        <f t="shared" si="59"/>
        <v/>
      </c>
      <c r="AM89" s="295" t="str">
        <f t="shared" si="60"/>
        <v/>
      </c>
      <c r="AN89" s="295" t="str">
        <f t="shared" si="61"/>
        <v/>
      </c>
      <c r="AO89" s="296" t="str">
        <f t="shared" si="62"/>
        <v/>
      </c>
      <c r="AP89" s="248" t="str">
        <f t="shared" si="42"/>
        <v/>
      </c>
      <c r="AQ89" s="297" t="str">
        <f t="shared" si="63"/>
        <v/>
      </c>
      <c r="AR89" s="298" t="str">
        <f>IF(AQ89="","",COUNT($AR$85,$AQ$86:$AQ89))</f>
        <v/>
      </c>
      <c r="AS89" s="299" t="str">
        <f t="shared" si="64"/>
        <v/>
      </c>
      <c r="AT89" s="300" t="str">
        <f t="shared" si="65"/>
        <v/>
      </c>
      <c r="AU89" s="301" t="str">
        <f t="shared" si="66"/>
        <v/>
      </c>
      <c r="AV89" s="317" t="str">
        <f t="shared" si="73"/>
        <v/>
      </c>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c r="IM89" s="26"/>
      <c r="IN89" s="26"/>
      <c r="IO89" s="26"/>
      <c r="IP89" s="26"/>
      <c r="IQ89" s="26"/>
      <c r="IR89" s="26"/>
      <c r="IS89" s="26"/>
      <c r="IT89" s="26"/>
    </row>
    <row r="90" spans="1:254" ht="22.5" customHeight="1" thickTop="1">
      <c r="A90" s="26" t="str">
        <f t="shared" si="67"/>
        <v/>
      </c>
      <c r="B90" s="911" t="s">
        <v>315</v>
      </c>
      <c r="C90" s="975"/>
      <c r="D90" s="975"/>
      <c r="E90" s="311"/>
      <c r="F90" s="312"/>
      <c r="G90" s="311"/>
      <c r="H90" s="311"/>
      <c r="I90" s="313"/>
      <c r="J90" s="311"/>
      <c r="K90" s="312"/>
      <c r="L90" s="314"/>
      <c r="M90" s="246" t="str">
        <f>IF(F90="","",R96)</f>
        <v/>
      </c>
      <c r="N90" s="285" t="str">
        <f t="shared" si="43"/>
        <v/>
      </c>
      <c r="O90" s="286" t="str">
        <f t="shared" si="44"/>
        <v/>
      </c>
      <c r="P90" s="286" t="str">
        <f t="shared" si="45"/>
        <v/>
      </c>
      <c r="Q90" s="287" t="str">
        <f t="shared" si="68"/>
        <v/>
      </c>
      <c r="R90" s="288" t="str">
        <f t="shared" si="69"/>
        <v/>
      </c>
      <c r="S90" s="287" t="str">
        <f t="shared" si="70"/>
        <v/>
      </c>
      <c r="T90" s="289" t="str">
        <f t="shared" si="71"/>
        <v/>
      </c>
      <c r="U90" s="248"/>
      <c r="V90" s="290" t="str">
        <f t="shared" si="46"/>
        <v/>
      </c>
      <c r="W90" s="291" t="str">
        <f t="shared" si="72"/>
        <v/>
      </c>
      <c r="X90" s="255" t="str">
        <f t="shared" si="40"/>
        <v>0</v>
      </c>
      <c r="Y90" s="26" t="str">
        <f>IF(Q90="","",X84+X85+X86+X87+X88+X89+X90)</f>
        <v/>
      </c>
      <c r="Z90" s="320" t="str">
        <f t="shared" si="47"/>
        <v/>
      </c>
      <c r="AA90" s="292" t="str">
        <f t="shared" si="48"/>
        <v/>
      </c>
      <c r="AB90" s="293" t="str">
        <f t="shared" si="49"/>
        <v/>
      </c>
      <c r="AC90" s="293" t="str">
        <f t="shared" si="50"/>
        <v/>
      </c>
      <c r="AD90" s="293" t="str">
        <f t="shared" si="51"/>
        <v/>
      </c>
      <c r="AE90" s="293" t="str">
        <f t="shared" si="52"/>
        <v/>
      </c>
      <c r="AF90" s="293" t="str">
        <f t="shared" si="53"/>
        <v/>
      </c>
      <c r="AG90" s="293" t="str">
        <f t="shared" si="54"/>
        <v/>
      </c>
      <c r="AH90" s="293" t="str">
        <f t="shared" si="55"/>
        <v/>
      </c>
      <c r="AI90" s="293" t="str">
        <f t="shared" si="56"/>
        <v/>
      </c>
      <c r="AJ90" s="293" t="str">
        <f t="shared" si="57"/>
        <v/>
      </c>
      <c r="AK90" s="293" t="str">
        <f t="shared" si="58"/>
        <v/>
      </c>
      <c r="AL90" s="294" t="str">
        <f t="shared" si="59"/>
        <v/>
      </c>
      <c r="AM90" s="295" t="str">
        <f t="shared" si="60"/>
        <v/>
      </c>
      <c r="AN90" s="295" t="str">
        <f t="shared" si="61"/>
        <v/>
      </c>
      <c r="AO90" s="296" t="str">
        <f t="shared" si="62"/>
        <v/>
      </c>
      <c r="AP90" s="248" t="str">
        <f t="shared" si="42"/>
        <v/>
      </c>
      <c r="AQ90" s="297" t="str">
        <f t="shared" si="63"/>
        <v/>
      </c>
      <c r="AR90" s="298" t="str">
        <f>IF(AQ90="","",COUNT($AR$85,$AQ$86:$AQ90))</f>
        <v/>
      </c>
      <c r="AS90" s="299" t="str">
        <f t="shared" si="64"/>
        <v/>
      </c>
      <c r="AT90" s="300" t="str">
        <f t="shared" si="65"/>
        <v/>
      </c>
      <c r="AU90" s="301" t="str">
        <f t="shared" si="66"/>
        <v/>
      </c>
      <c r="AV90" s="287" t="str">
        <f t="shared" si="73"/>
        <v/>
      </c>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c r="FG90" s="26"/>
      <c r="FH90" s="26"/>
      <c r="FI90" s="26"/>
      <c r="FJ90" s="26"/>
      <c r="FK90" s="26"/>
      <c r="FL90" s="26"/>
      <c r="FM90" s="26"/>
      <c r="FN90" s="26"/>
      <c r="FO90" s="26"/>
      <c r="FP90" s="26"/>
      <c r="FQ90" s="26"/>
      <c r="FR90" s="26"/>
      <c r="FS90" s="26"/>
      <c r="FT90" s="26"/>
      <c r="FU90" s="26"/>
      <c r="FV90" s="26"/>
      <c r="FW90" s="26"/>
      <c r="FX90" s="26"/>
      <c r="FY90" s="26"/>
      <c r="FZ90" s="26"/>
      <c r="GA90" s="26"/>
      <c r="GB90" s="26"/>
      <c r="GC90" s="26"/>
      <c r="GD90" s="26"/>
      <c r="GE90" s="26"/>
      <c r="GF90" s="26"/>
      <c r="GG90" s="26"/>
      <c r="GH90" s="26"/>
      <c r="GI90" s="26"/>
      <c r="GJ90" s="26"/>
      <c r="GK90" s="26"/>
      <c r="GL90" s="26"/>
      <c r="GM90" s="26"/>
      <c r="GN90" s="26"/>
      <c r="GO90" s="26"/>
      <c r="GP90" s="26"/>
      <c r="GQ90" s="26"/>
      <c r="GR90" s="26"/>
      <c r="GS90" s="26"/>
      <c r="GT90" s="26"/>
      <c r="GU90" s="26"/>
      <c r="GV90" s="26"/>
      <c r="GW90" s="26"/>
      <c r="GX90" s="26"/>
      <c r="GY90" s="26"/>
      <c r="GZ90" s="26"/>
      <c r="HA90" s="26"/>
      <c r="HB90" s="26"/>
      <c r="HC90" s="26"/>
      <c r="HD90" s="26"/>
      <c r="HE90" s="26"/>
      <c r="HF90" s="26"/>
      <c r="HG90" s="26"/>
      <c r="HH90" s="26"/>
      <c r="HI90" s="26"/>
      <c r="HJ90" s="26"/>
      <c r="HK90" s="26"/>
      <c r="HL90" s="26"/>
      <c r="HM90" s="26"/>
      <c r="HN90" s="26"/>
      <c r="HO90" s="26"/>
      <c r="HP90" s="26"/>
      <c r="HQ90" s="26"/>
      <c r="HR90" s="26"/>
      <c r="HS90" s="26"/>
      <c r="HT90" s="26"/>
      <c r="HU90" s="26"/>
      <c r="HV90" s="26"/>
      <c r="HW90" s="26"/>
      <c r="HX90" s="26"/>
      <c r="HY90" s="26"/>
      <c r="HZ90" s="26"/>
      <c r="IA90" s="26"/>
      <c r="IB90" s="26"/>
      <c r="IC90" s="26"/>
      <c r="ID90" s="26"/>
      <c r="IE90" s="26"/>
      <c r="IF90" s="26"/>
      <c r="IG90" s="26"/>
      <c r="IH90" s="26"/>
      <c r="II90" s="26"/>
      <c r="IJ90" s="26"/>
      <c r="IK90" s="26"/>
      <c r="IL90" s="26"/>
      <c r="IM90" s="26"/>
      <c r="IN90" s="26"/>
      <c r="IO90" s="26"/>
      <c r="IP90" s="26"/>
      <c r="IQ90" s="26"/>
      <c r="IR90" s="26"/>
      <c r="IS90" s="26"/>
      <c r="IT90" s="26"/>
    </row>
    <row r="91" spans="1:254" ht="22.5" customHeight="1">
      <c r="A91" s="26" t="str">
        <f t="shared" si="67"/>
        <v/>
      </c>
      <c r="B91" s="911" t="s">
        <v>316</v>
      </c>
      <c r="C91" s="975"/>
      <c r="D91" s="975"/>
      <c r="E91" s="311"/>
      <c r="F91" s="312"/>
      <c r="G91" s="311"/>
      <c r="H91" s="311"/>
      <c r="I91" s="313"/>
      <c r="J91" s="311"/>
      <c r="K91" s="312"/>
      <c r="L91" s="314"/>
      <c r="M91" s="246" t="str">
        <f>IF(F91="","",S96)</f>
        <v/>
      </c>
      <c r="N91" s="306" t="str">
        <f t="shared" si="43"/>
        <v/>
      </c>
      <c r="O91" s="307" t="str">
        <f t="shared" si="44"/>
        <v/>
      </c>
      <c r="P91" s="307" t="str">
        <f t="shared" si="45"/>
        <v/>
      </c>
      <c r="Q91" s="308" t="str">
        <f t="shared" si="68"/>
        <v/>
      </c>
      <c r="R91" s="309" t="str">
        <f t="shared" si="69"/>
        <v/>
      </c>
      <c r="S91" s="308" t="str">
        <f t="shared" si="70"/>
        <v/>
      </c>
      <c r="T91" s="310" t="str">
        <f t="shared" si="71"/>
        <v/>
      </c>
      <c r="U91" s="248"/>
      <c r="V91" s="290" t="str">
        <f t="shared" si="46"/>
        <v/>
      </c>
      <c r="W91" s="291" t="str">
        <f t="shared" si="72"/>
        <v/>
      </c>
      <c r="X91" s="255" t="str">
        <f t="shared" si="40"/>
        <v>0</v>
      </c>
      <c r="Y91" s="26" t="str">
        <f>IF(Q91="","",X84+X85+X86+X87+X88+X89+X90+X91)</f>
        <v/>
      </c>
      <c r="Z91" s="320" t="str">
        <f t="shared" si="47"/>
        <v/>
      </c>
      <c r="AA91" s="292" t="str">
        <f t="shared" si="48"/>
        <v/>
      </c>
      <c r="AB91" s="293" t="str">
        <f t="shared" si="49"/>
        <v/>
      </c>
      <c r="AC91" s="293" t="str">
        <f t="shared" si="50"/>
        <v/>
      </c>
      <c r="AD91" s="293" t="str">
        <f t="shared" si="51"/>
        <v/>
      </c>
      <c r="AE91" s="293" t="str">
        <f t="shared" si="52"/>
        <v/>
      </c>
      <c r="AF91" s="293" t="str">
        <f t="shared" si="53"/>
        <v/>
      </c>
      <c r="AG91" s="293" t="str">
        <f t="shared" si="54"/>
        <v/>
      </c>
      <c r="AH91" s="293" t="str">
        <f t="shared" si="55"/>
        <v/>
      </c>
      <c r="AI91" s="293" t="str">
        <f t="shared" si="56"/>
        <v/>
      </c>
      <c r="AJ91" s="293" t="str">
        <f t="shared" si="57"/>
        <v/>
      </c>
      <c r="AK91" s="293" t="str">
        <f t="shared" si="58"/>
        <v/>
      </c>
      <c r="AL91" s="294" t="str">
        <f t="shared" si="59"/>
        <v/>
      </c>
      <c r="AM91" s="295" t="str">
        <f t="shared" si="60"/>
        <v/>
      </c>
      <c r="AN91" s="295" t="str">
        <f t="shared" si="61"/>
        <v/>
      </c>
      <c r="AO91" s="296" t="str">
        <f t="shared" si="62"/>
        <v/>
      </c>
      <c r="AP91" s="248" t="str">
        <f t="shared" si="42"/>
        <v/>
      </c>
      <c r="AQ91" s="297" t="str">
        <f t="shared" si="63"/>
        <v/>
      </c>
      <c r="AR91" s="298" t="str">
        <f>IF(AQ91="","",COUNT($AR$85,$AQ$86:$AQ91))</f>
        <v/>
      </c>
      <c r="AS91" s="299" t="str">
        <f t="shared" si="64"/>
        <v/>
      </c>
      <c r="AT91" s="300" t="str">
        <f t="shared" si="65"/>
        <v/>
      </c>
      <c r="AU91" s="301" t="str">
        <f t="shared" si="66"/>
        <v/>
      </c>
      <c r="AV91" s="308" t="str">
        <f t="shared" si="73"/>
        <v/>
      </c>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row>
    <row r="92" spans="1:254" ht="22.5" customHeight="1">
      <c r="A92" s="26" t="str">
        <f t="shared" si="67"/>
        <v/>
      </c>
      <c r="B92" s="911" t="s">
        <v>317</v>
      </c>
      <c r="C92" s="975"/>
      <c r="D92" s="975"/>
      <c r="E92" s="311"/>
      <c r="F92" s="312"/>
      <c r="G92" s="311"/>
      <c r="H92" s="311"/>
      <c r="I92" s="313"/>
      <c r="J92" s="311"/>
      <c r="K92" s="312"/>
      <c r="L92" s="314"/>
      <c r="M92" s="246" t="str">
        <f>IF(F92="","",T96)</f>
        <v/>
      </c>
      <c r="N92" s="306" t="str">
        <f t="shared" si="43"/>
        <v/>
      </c>
      <c r="O92" s="307" t="str">
        <f t="shared" si="44"/>
        <v/>
      </c>
      <c r="P92" s="307" t="str">
        <f t="shared" si="45"/>
        <v/>
      </c>
      <c r="Q92" s="308" t="str">
        <f t="shared" si="68"/>
        <v/>
      </c>
      <c r="R92" s="309" t="str">
        <f t="shared" si="69"/>
        <v/>
      </c>
      <c r="S92" s="308" t="str">
        <f t="shared" si="70"/>
        <v/>
      </c>
      <c r="T92" s="310" t="str">
        <f t="shared" si="71"/>
        <v/>
      </c>
      <c r="U92" s="321" t="s">
        <v>318</v>
      </c>
      <c r="V92" s="290" t="str">
        <f t="shared" si="46"/>
        <v/>
      </c>
      <c r="W92" s="291" t="str">
        <f t="shared" si="72"/>
        <v/>
      </c>
      <c r="X92" s="255" t="str">
        <f t="shared" si="40"/>
        <v>0</v>
      </c>
      <c r="Y92" s="26" t="str">
        <f>IF(Q92="","",X84+X85+X86+X87+X88+X89+X90+X91+X92)</f>
        <v/>
      </c>
      <c r="Z92" s="320" t="str">
        <f t="shared" si="47"/>
        <v/>
      </c>
      <c r="AA92" s="292" t="str">
        <f t="shared" si="48"/>
        <v/>
      </c>
      <c r="AB92" s="293" t="str">
        <f t="shared" si="49"/>
        <v/>
      </c>
      <c r="AC92" s="293" t="str">
        <f t="shared" si="50"/>
        <v/>
      </c>
      <c r="AD92" s="293" t="str">
        <f t="shared" si="51"/>
        <v/>
      </c>
      <c r="AE92" s="293" t="str">
        <f t="shared" si="52"/>
        <v/>
      </c>
      <c r="AF92" s="293" t="str">
        <f t="shared" si="53"/>
        <v/>
      </c>
      <c r="AG92" s="293" t="str">
        <f t="shared" si="54"/>
        <v/>
      </c>
      <c r="AH92" s="293" t="str">
        <f t="shared" si="55"/>
        <v/>
      </c>
      <c r="AI92" s="293" t="str">
        <f t="shared" si="56"/>
        <v/>
      </c>
      <c r="AJ92" s="293" t="str">
        <f t="shared" si="57"/>
        <v/>
      </c>
      <c r="AK92" s="293" t="str">
        <f t="shared" si="58"/>
        <v/>
      </c>
      <c r="AL92" s="294" t="str">
        <f t="shared" si="59"/>
        <v/>
      </c>
      <c r="AM92" s="295" t="str">
        <f t="shared" si="60"/>
        <v/>
      </c>
      <c r="AN92" s="295" t="str">
        <f t="shared" si="61"/>
        <v/>
      </c>
      <c r="AO92" s="296" t="str">
        <f t="shared" si="62"/>
        <v/>
      </c>
      <c r="AP92" s="248" t="str">
        <f t="shared" si="42"/>
        <v/>
      </c>
      <c r="AQ92" s="297" t="str">
        <f t="shared" si="63"/>
        <v/>
      </c>
      <c r="AR92" s="298" t="str">
        <f>IF(AQ92="","",COUNT($AR$85,$AQ$86:$AQ92))</f>
        <v/>
      </c>
      <c r="AS92" s="299" t="str">
        <f t="shared" si="64"/>
        <v/>
      </c>
      <c r="AT92" s="300" t="str">
        <f t="shared" si="65"/>
        <v/>
      </c>
      <c r="AU92" s="301" t="str">
        <f t="shared" si="66"/>
        <v/>
      </c>
      <c r="AV92" s="308" t="str">
        <f t="shared" si="73"/>
        <v/>
      </c>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6"/>
      <c r="GZ92" s="26"/>
      <c r="HA92" s="26"/>
      <c r="HB92" s="26"/>
      <c r="HC92" s="26"/>
      <c r="HD92" s="26"/>
      <c r="HE92" s="26"/>
      <c r="HF92" s="26"/>
      <c r="HG92" s="26"/>
      <c r="HH92" s="26"/>
      <c r="HI92" s="26"/>
      <c r="HJ92" s="26"/>
      <c r="HK92" s="26"/>
      <c r="HL92" s="26"/>
      <c r="HM92" s="26"/>
      <c r="HN92" s="26"/>
      <c r="HO92" s="26"/>
      <c r="HP92" s="26"/>
      <c r="HQ92" s="26"/>
      <c r="HR92" s="26"/>
      <c r="HS92" s="26"/>
      <c r="HT92" s="26"/>
      <c r="HU92" s="26"/>
      <c r="HV92" s="26"/>
      <c r="HW92" s="26"/>
      <c r="HX92" s="26"/>
      <c r="HY92" s="26"/>
      <c r="HZ92" s="26"/>
      <c r="IA92" s="26"/>
      <c r="IB92" s="26"/>
      <c r="IC92" s="26"/>
      <c r="ID92" s="26"/>
      <c r="IE92" s="26"/>
      <c r="IF92" s="26"/>
      <c r="IG92" s="26"/>
      <c r="IH92" s="26"/>
      <c r="II92" s="26"/>
      <c r="IJ92" s="26"/>
      <c r="IK92" s="26"/>
      <c r="IL92" s="26"/>
      <c r="IM92" s="26"/>
      <c r="IN92" s="26"/>
      <c r="IO92" s="26"/>
      <c r="IP92" s="26"/>
      <c r="IQ92" s="26"/>
      <c r="IR92" s="26"/>
      <c r="IS92" s="26"/>
      <c r="IT92" s="26"/>
    </row>
    <row r="93" spans="1:254" ht="22.5" customHeight="1" thickBot="1">
      <c r="A93" s="26" t="str">
        <f t="shared" si="67"/>
        <v/>
      </c>
      <c r="B93" s="912" t="s">
        <v>319</v>
      </c>
      <c r="C93" s="976"/>
      <c r="D93" s="976"/>
      <c r="E93" s="340"/>
      <c r="F93" s="341"/>
      <c r="G93" s="340"/>
      <c r="H93" s="340"/>
      <c r="I93" s="342"/>
      <c r="J93" s="340"/>
      <c r="K93" s="341"/>
      <c r="L93" s="343"/>
      <c r="M93" s="246" t="str">
        <f>IF(F93="","",U96)</f>
        <v/>
      </c>
      <c r="N93" s="322" t="str">
        <f t="shared" si="43"/>
        <v/>
      </c>
      <c r="O93" s="323" t="str">
        <f t="shared" si="44"/>
        <v/>
      </c>
      <c r="P93" s="323" t="str">
        <f t="shared" si="45"/>
        <v/>
      </c>
      <c r="Q93" s="324" t="str">
        <f t="shared" si="68"/>
        <v/>
      </c>
      <c r="R93" s="325" t="str">
        <f t="shared" si="69"/>
        <v/>
      </c>
      <c r="S93" s="324" t="str">
        <f t="shared" si="70"/>
        <v/>
      </c>
      <c r="T93" s="326" t="str">
        <f t="shared" si="71"/>
        <v/>
      </c>
      <c r="U93" s="266">
        <f>SUM(AA77:AI77)</f>
        <v>0</v>
      </c>
      <c r="V93" s="327" t="str">
        <f t="shared" si="46"/>
        <v/>
      </c>
      <c r="W93" s="328" t="str">
        <f t="shared" si="72"/>
        <v/>
      </c>
      <c r="X93" s="255" t="str">
        <f t="shared" si="40"/>
        <v>0</v>
      </c>
      <c r="Y93" s="26" t="str">
        <f>IF(Q93="","",X84+X85+X86+X87+X88+X89+X90+X91+X92+X93)</f>
        <v/>
      </c>
      <c r="Z93" s="329" t="str">
        <f t="shared" si="47"/>
        <v/>
      </c>
      <c r="AA93" s="330" t="str">
        <f t="shared" si="48"/>
        <v/>
      </c>
      <c r="AB93" s="331" t="str">
        <f t="shared" si="49"/>
        <v/>
      </c>
      <c r="AC93" s="331" t="str">
        <f t="shared" si="50"/>
        <v/>
      </c>
      <c r="AD93" s="331" t="str">
        <f t="shared" si="51"/>
        <v/>
      </c>
      <c r="AE93" s="331" t="str">
        <f t="shared" si="52"/>
        <v/>
      </c>
      <c r="AF93" s="331" t="str">
        <f t="shared" si="53"/>
        <v/>
      </c>
      <c r="AG93" s="331" t="str">
        <f t="shared" si="54"/>
        <v/>
      </c>
      <c r="AH93" s="331" t="str">
        <f t="shared" si="55"/>
        <v/>
      </c>
      <c r="AI93" s="331" t="str">
        <f t="shared" si="56"/>
        <v/>
      </c>
      <c r="AJ93" s="331" t="str">
        <f t="shared" si="57"/>
        <v/>
      </c>
      <c r="AK93" s="331" t="str">
        <f t="shared" si="58"/>
        <v/>
      </c>
      <c r="AL93" s="332" t="str">
        <f t="shared" si="59"/>
        <v/>
      </c>
      <c r="AM93" s="333" t="str">
        <f t="shared" si="60"/>
        <v/>
      </c>
      <c r="AN93" s="333" t="str">
        <f t="shared" si="61"/>
        <v/>
      </c>
      <c r="AO93" s="334" t="str">
        <f t="shared" si="62"/>
        <v/>
      </c>
      <c r="AP93" s="248" t="str">
        <f t="shared" si="42"/>
        <v/>
      </c>
      <c r="AQ93" s="335" t="str">
        <f t="shared" si="63"/>
        <v/>
      </c>
      <c r="AR93" s="336" t="str">
        <f>IF(AQ93="","",COUNT($AR$85,$AQ$86:$AQ93))</f>
        <v/>
      </c>
      <c r="AS93" s="337" t="str">
        <f t="shared" si="64"/>
        <v/>
      </c>
      <c r="AT93" s="338" t="str">
        <f t="shared" si="65"/>
        <v/>
      </c>
      <c r="AU93" s="339" t="str">
        <f t="shared" si="66"/>
        <v/>
      </c>
      <c r="AV93" s="324" t="str">
        <f t="shared" si="73"/>
        <v/>
      </c>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c r="FX93" s="26"/>
      <c r="FY93" s="26"/>
      <c r="FZ93" s="26"/>
      <c r="GA93" s="26"/>
      <c r="GB93" s="26"/>
      <c r="GC93" s="26"/>
      <c r="GD93" s="26"/>
      <c r="GE93" s="26"/>
      <c r="GF93" s="26"/>
      <c r="GG93" s="26"/>
      <c r="GH93" s="26"/>
      <c r="GI93" s="26"/>
      <c r="GJ93" s="26"/>
      <c r="GK93" s="26"/>
      <c r="GL93" s="26"/>
      <c r="GM93" s="26"/>
      <c r="GN93" s="26"/>
      <c r="GO93" s="26"/>
      <c r="GP93" s="26"/>
      <c r="GQ93" s="26"/>
      <c r="GR93" s="26"/>
      <c r="GS93" s="26"/>
      <c r="GT93" s="26"/>
      <c r="GU93" s="26"/>
      <c r="GV93" s="26"/>
      <c r="GW93" s="26"/>
      <c r="GX93" s="26"/>
      <c r="GY93" s="26"/>
      <c r="GZ93" s="26"/>
      <c r="HA93" s="26"/>
      <c r="HB93" s="26"/>
      <c r="HC93" s="26"/>
      <c r="HD93" s="26"/>
      <c r="HE93" s="26"/>
      <c r="HF93" s="26"/>
      <c r="HG93" s="26"/>
      <c r="HH93" s="26"/>
      <c r="HI93" s="26"/>
      <c r="HJ93" s="26"/>
      <c r="HK93" s="26"/>
      <c r="HL93" s="26"/>
      <c r="HM93" s="26"/>
      <c r="HN93" s="26"/>
      <c r="HO93" s="26"/>
      <c r="HP93" s="26"/>
      <c r="HQ93" s="26"/>
      <c r="HR93" s="26"/>
      <c r="HS93" s="26"/>
      <c r="HT93" s="26"/>
      <c r="HU93" s="26"/>
      <c r="HV93" s="26"/>
      <c r="HW93" s="26"/>
      <c r="HX93" s="26"/>
      <c r="HY93" s="26"/>
      <c r="HZ93" s="26"/>
      <c r="IA93" s="26"/>
      <c r="IB93" s="26"/>
      <c r="IC93" s="26"/>
      <c r="ID93" s="26"/>
      <c r="IE93" s="26"/>
      <c r="IF93" s="26"/>
      <c r="IG93" s="26"/>
      <c r="IH93" s="26"/>
      <c r="II93" s="26"/>
      <c r="IJ93" s="26"/>
      <c r="IK93" s="26"/>
      <c r="IL93" s="26"/>
      <c r="IM93" s="26"/>
      <c r="IN93" s="26"/>
      <c r="IO93" s="26"/>
      <c r="IP93" s="26"/>
      <c r="IQ93" s="26"/>
      <c r="IR93" s="26"/>
      <c r="IS93" s="26"/>
      <c r="IT93" s="26"/>
    </row>
    <row r="94" spans="1:254" ht="22.5" customHeight="1" thickBot="1">
      <c r="A94" s="26">
        <f>SUM(A85:A93)</f>
        <v>0</v>
      </c>
      <c r="B94" s="113"/>
      <c r="C94" s="43">
        <f>COUNTA(C86:C93)</f>
        <v>0</v>
      </c>
      <c r="D94" s="43"/>
      <c r="E94" s="43"/>
      <c r="F94" s="43"/>
      <c r="G94" s="43"/>
      <c r="H94" s="43"/>
      <c r="I94" s="43"/>
      <c r="J94" s="43"/>
      <c r="K94" s="43"/>
      <c r="L94" s="43"/>
      <c r="M94" s="44"/>
      <c r="N94" s="344"/>
      <c r="O94" s="26"/>
      <c r="P94" s="26"/>
      <c r="Q94" s="26">
        <f>COUNTIF(Q84:Q93,"普障")+COUNTIF(Q84:Q93,"特障")</f>
        <v>0</v>
      </c>
      <c r="R94" s="26" t="b">
        <f t="shared" si="69"/>
        <v>0</v>
      </c>
      <c r="S94" s="26" t="str">
        <f t="shared" si="70"/>
        <v/>
      </c>
      <c r="T94" s="26" t="str">
        <f t="shared" si="71"/>
        <v/>
      </c>
      <c r="U94" s="26"/>
      <c r="V94" s="26"/>
      <c r="W94" s="26"/>
      <c r="X94" s="26"/>
      <c r="Y94" s="26">
        <f>SUM(Y84:Y93)</f>
        <v>0</v>
      </c>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c r="FM94" s="26"/>
      <c r="FN94" s="26"/>
      <c r="FO94" s="26"/>
      <c r="FP94" s="26"/>
      <c r="FQ94" s="26"/>
      <c r="FR94" s="26"/>
      <c r="FS94" s="26"/>
      <c r="FT94" s="26"/>
      <c r="FU94" s="26"/>
      <c r="FV94" s="26"/>
      <c r="FW94" s="26"/>
      <c r="FX94" s="26"/>
      <c r="FY94" s="26"/>
      <c r="FZ94" s="26"/>
      <c r="GA94" s="26"/>
      <c r="GB94" s="26"/>
      <c r="GC94" s="26"/>
      <c r="GD94" s="26"/>
      <c r="GE94" s="26"/>
      <c r="GF94" s="26"/>
      <c r="GG94" s="26"/>
      <c r="GH94" s="26"/>
      <c r="GI94" s="26"/>
      <c r="GJ94" s="26"/>
      <c r="GK94" s="26"/>
      <c r="GL94" s="26"/>
      <c r="GM94" s="26"/>
      <c r="GN94" s="26"/>
      <c r="GO94" s="26"/>
      <c r="GP94" s="26"/>
      <c r="GQ94" s="26"/>
      <c r="GR94" s="26"/>
      <c r="GS94" s="26"/>
      <c r="GT94" s="26"/>
      <c r="GU94" s="26"/>
      <c r="GV94" s="26"/>
      <c r="GW94" s="26"/>
      <c r="GX94" s="26"/>
      <c r="GY94" s="26"/>
      <c r="GZ94" s="26"/>
      <c r="HA94" s="26"/>
      <c r="HB94" s="26"/>
      <c r="HC94" s="26"/>
      <c r="HD94" s="26"/>
      <c r="HE94" s="26"/>
      <c r="HF94" s="26"/>
      <c r="HG94" s="26"/>
      <c r="HH94" s="26"/>
      <c r="HI94" s="26"/>
      <c r="HJ94" s="26"/>
      <c r="HK94" s="26"/>
      <c r="HL94" s="26"/>
      <c r="HM94" s="26"/>
      <c r="HN94" s="26"/>
      <c r="HO94" s="26"/>
      <c r="HP94" s="26"/>
      <c r="HQ94" s="26"/>
      <c r="HR94" s="26"/>
      <c r="HS94" s="26"/>
      <c r="HT94" s="26"/>
      <c r="HU94" s="26"/>
      <c r="HV94" s="26"/>
      <c r="HW94" s="26"/>
      <c r="HX94" s="26"/>
      <c r="HY94" s="26"/>
      <c r="HZ94" s="26"/>
      <c r="IA94" s="26"/>
      <c r="IB94" s="26"/>
      <c r="IC94" s="26"/>
      <c r="ID94" s="26"/>
      <c r="IE94" s="26"/>
      <c r="IF94" s="26"/>
      <c r="IG94" s="26"/>
      <c r="IH94" s="26"/>
      <c r="II94" s="26"/>
      <c r="IJ94" s="26"/>
      <c r="IK94" s="26"/>
      <c r="IL94" s="26"/>
      <c r="IM94" s="26"/>
      <c r="IN94" s="26"/>
      <c r="IO94" s="26"/>
      <c r="IP94" s="26"/>
      <c r="IQ94" s="26"/>
      <c r="IR94" s="26"/>
      <c r="IS94" s="26"/>
      <c r="IT94" s="26"/>
    </row>
    <row r="95" spans="1:254" ht="22.5" customHeight="1" thickBot="1">
      <c r="A95" s="26"/>
      <c r="B95" s="1037" t="s">
        <v>233</v>
      </c>
      <c r="C95" s="346"/>
      <c r="D95" s="43"/>
      <c r="E95" s="43"/>
      <c r="F95" s="43"/>
      <c r="G95" s="43"/>
      <c r="H95" s="43"/>
      <c r="I95" s="43"/>
      <c r="J95" s="43"/>
      <c r="K95" s="43"/>
      <c r="L95" s="33"/>
      <c r="M95" s="44"/>
      <c r="N95" s="345" t="str">
        <f>IF(F86="","",F86)</f>
        <v/>
      </c>
      <c r="O95" s="345" t="str">
        <f>IF(F87="","",F87)</f>
        <v/>
      </c>
      <c r="P95" s="345" t="str">
        <f>IF(F88="","",F88)</f>
        <v/>
      </c>
      <c r="Q95" s="345" t="str">
        <f>IF(F89="","",F89)</f>
        <v/>
      </c>
      <c r="R95" s="345" t="str">
        <f>IF(F90="","",F90)</f>
        <v/>
      </c>
      <c r="S95" s="345" t="str">
        <f>IF(F91="","",F91)</f>
        <v/>
      </c>
      <c r="T95" s="345" t="str">
        <f>IF(F92="","",F92)</f>
        <v/>
      </c>
      <c r="U95" s="345" t="str">
        <f>IF(F93="","",F93)</f>
        <v/>
      </c>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c r="GZ95" s="26"/>
      <c r="HA95" s="26"/>
      <c r="HB95" s="26"/>
      <c r="HC95" s="26"/>
      <c r="HD95" s="26"/>
      <c r="HE95" s="26"/>
      <c r="HF95" s="26"/>
      <c r="HG95" s="26"/>
      <c r="HH95" s="26"/>
      <c r="HI95" s="26"/>
      <c r="HJ95" s="26"/>
      <c r="HK95" s="26"/>
      <c r="HL95" s="26"/>
      <c r="HM95" s="26"/>
      <c r="HN95" s="26"/>
      <c r="HO95" s="26"/>
      <c r="HP95" s="26"/>
      <c r="HQ95" s="26"/>
      <c r="HR95" s="26"/>
      <c r="HS95" s="26"/>
      <c r="HT95" s="26"/>
      <c r="HU95" s="26"/>
      <c r="HV95" s="26"/>
      <c r="HW95" s="26"/>
      <c r="HX95" s="26"/>
      <c r="HY95" s="26"/>
      <c r="HZ95" s="26"/>
      <c r="IA95" s="26"/>
      <c r="IB95" s="26"/>
      <c r="IC95" s="26"/>
      <c r="ID95" s="26"/>
      <c r="IE95" s="26"/>
      <c r="IF95" s="26"/>
      <c r="IG95" s="26"/>
      <c r="IH95" s="26"/>
      <c r="II95" s="26"/>
      <c r="IJ95" s="26"/>
      <c r="IK95" s="26"/>
      <c r="IL95" s="26"/>
      <c r="IM95" s="26"/>
      <c r="IN95" s="26"/>
      <c r="IO95" s="26"/>
      <c r="IP95" s="26"/>
      <c r="IQ95" s="26"/>
      <c r="IR95" s="26"/>
      <c r="IS95" s="26"/>
      <c r="IT95" s="26"/>
    </row>
    <row r="96" spans="1:254" ht="22.5" customHeight="1">
      <c r="A96" s="26"/>
      <c r="B96" s="1038"/>
      <c r="C96" s="408" t="s">
        <v>364</v>
      </c>
      <c r="D96" s="52" t="s">
        <v>234</v>
      </c>
      <c r="E96" s="52" t="s">
        <v>235</v>
      </c>
      <c r="F96" s="52" t="s">
        <v>236</v>
      </c>
      <c r="G96" s="211" t="s">
        <v>237</v>
      </c>
      <c r="H96" s="52" t="s">
        <v>238</v>
      </c>
      <c r="I96" s="52" t="s">
        <v>387</v>
      </c>
      <c r="J96" s="160" t="s">
        <v>239</v>
      </c>
      <c r="K96" s="43"/>
      <c r="L96" s="33"/>
      <c r="M96" s="44"/>
      <c r="N96" s="26"/>
      <c r="O96" s="26" t="str">
        <f>IF(O95="","",IF(N95=O95,O95-0.5,O95))</f>
        <v/>
      </c>
      <c r="P96" s="26" t="str">
        <f t="shared" ref="P96:T96" si="74">IF(P95="","",IF(O95=P95,P95-0.5,P95))</f>
        <v/>
      </c>
      <c r="Q96" s="26" t="str">
        <f t="shared" si="74"/>
        <v/>
      </c>
      <c r="R96" s="26" t="str">
        <f t="shared" si="74"/>
        <v/>
      </c>
      <c r="S96" s="26" t="str">
        <f t="shared" si="74"/>
        <v/>
      </c>
      <c r="T96" s="26" t="str">
        <f t="shared" si="74"/>
        <v/>
      </c>
      <c r="U96" s="26" t="str">
        <f>IF(U95="","",IF(T95=U95,U95-0.5,U95))</f>
        <v/>
      </c>
      <c r="V96" s="26"/>
      <c r="W96" s="26"/>
      <c r="X96" s="26"/>
      <c r="Y96" s="26"/>
      <c r="Z96" s="26"/>
      <c r="AA96" s="26"/>
      <c r="AB96" s="26"/>
      <c r="AC96" s="26"/>
      <c r="AD96" s="26"/>
      <c r="AE96" s="26"/>
      <c r="AF96" s="26"/>
      <c r="AG96" s="26"/>
      <c r="AH96" s="26"/>
      <c r="AI96" s="26"/>
      <c r="AJ96" s="26"/>
      <c r="AK96" s="26"/>
      <c r="AL96" s="26"/>
      <c r="AM96" s="26"/>
      <c r="AN96" s="26"/>
      <c r="AO96" s="26"/>
      <c r="AP96" s="26"/>
      <c r="AQ96" s="26"/>
      <c r="AR96" s="26">
        <f>SUM(AR85:AR93)</f>
        <v>0</v>
      </c>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c r="II96" s="26"/>
      <c r="IJ96" s="26"/>
      <c r="IK96" s="26"/>
      <c r="IL96" s="26"/>
      <c r="IM96" s="26"/>
      <c r="IN96" s="26"/>
      <c r="IO96" s="26"/>
      <c r="IP96" s="26"/>
      <c r="IQ96" s="26"/>
      <c r="IR96" s="26"/>
      <c r="IS96" s="26"/>
      <c r="IT96" s="26"/>
    </row>
    <row r="97" spans="1:254" ht="22.5" customHeight="1" thickBot="1">
      <c r="A97" s="26"/>
      <c r="B97" s="347" t="s">
        <v>239</v>
      </c>
      <c r="C97" s="348"/>
      <c r="D97" s="348"/>
      <c r="E97" s="349"/>
      <c r="F97" s="350"/>
      <c r="G97" s="350"/>
      <c r="H97" s="351" t="str">
        <f>IF(AND(F97="",G97=""),"",F97-G97)</f>
        <v/>
      </c>
      <c r="I97" s="352"/>
      <c r="J97" s="353" t="str">
        <f>IF(F97&gt;0,MAX(F97-G97-換算!AO16*1/10,IF(I97-50000&lt;0,0,I97-50000)),"")</f>
        <v/>
      </c>
      <c r="K97" s="43"/>
      <c r="L97" s="43"/>
      <c r="M97" s="44"/>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c r="IF97" s="26"/>
      <c r="IG97" s="26"/>
      <c r="IH97" s="26"/>
      <c r="II97" s="26"/>
      <c r="IJ97" s="26"/>
      <c r="IK97" s="26"/>
      <c r="IL97" s="26"/>
      <c r="IM97" s="26"/>
      <c r="IN97" s="26"/>
      <c r="IO97" s="26"/>
      <c r="IP97" s="26"/>
      <c r="IQ97" s="26"/>
      <c r="IR97" s="26"/>
      <c r="IS97" s="26"/>
      <c r="IT97" s="26"/>
    </row>
    <row r="98" spans="1:254" ht="23.25" customHeight="1" thickBot="1">
      <c r="A98" s="26"/>
      <c r="B98" s="113"/>
      <c r="C98" s="43"/>
      <c r="D98" s="43"/>
      <c r="E98" s="43"/>
      <c r="F98" s="43"/>
      <c r="G98" s="43"/>
      <c r="H98" s="43"/>
      <c r="I98" s="43"/>
      <c r="J98" s="43"/>
      <c r="K98" s="43"/>
      <c r="L98" s="43"/>
      <c r="M98" s="44"/>
      <c r="N98" s="26"/>
      <c r="O98" s="26"/>
      <c r="P98" s="26"/>
      <c r="Q98" s="26"/>
      <c r="R98" s="26"/>
      <c r="S98" s="26"/>
      <c r="T98" s="26"/>
      <c r="U98" s="26"/>
      <c r="V98" s="26"/>
      <c r="W98" s="26"/>
      <c r="X98" s="26"/>
      <c r="Y98" s="26"/>
      <c r="Z98" s="150" t="s">
        <v>320</v>
      </c>
      <c r="AA98" s="112"/>
      <c r="AB98" s="354"/>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c r="IF98" s="26"/>
      <c r="IG98" s="26"/>
      <c r="IH98" s="26"/>
      <c r="II98" s="26"/>
      <c r="IJ98" s="26"/>
      <c r="IK98" s="26"/>
      <c r="IL98" s="26"/>
      <c r="IM98" s="26"/>
      <c r="IN98" s="26"/>
      <c r="IO98" s="26"/>
      <c r="IP98" s="26"/>
      <c r="IQ98" s="26"/>
      <c r="IR98" s="26"/>
      <c r="IS98" s="26"/>
      <c r="IT98" s="26"/>
    </row>
    <row r="99" spans="1:254" ht="22.5" customHeight="1" thickBot="1">
      <c r="A99" s="26"/>
      <c r="B99" s="113"/>
      <c r="C99" s="43"/>
      <c r="D99" s="43"/>
      <c r="E99" s="43"/>
      <c r="F99" s="43"/>
      <c r="G99" s="43"/>
      <c r="H99" s="43"/>
      <c r="I99" s="43"/>
      <c r="J99" s="43"/>
      <c r="K99" s="43"/>
      <c r="L99" s="43"/>
      <c r="M99" s="44"/>
      <c r="N99" s="26"/>
      <c r="O99" s="26"/>
      <c r="P99" s="26"/>
      <c r="Q99" s="26"/>
      <c r="R99" s="26"/>
      <c r="S99" s="26"/>
      <c r="T99" s="26"/>
      <c r="U99" s="26"/>
      <c r="V99" s="26"/>
      <c r="W99" s="26"/>
      <c r="X99" s="26"/>
      <c r="Y99" s="26"/>
      <c r="Z99" s="26"/>
      <c r="AA99" s="355" t="s">
        <v>329</v>
      </c>
      <c r="AB99" s="356" t="s">
        <v>287</v>
      </c>
      <c r="AC99" s="356" t="s">
        <v>288</v>
      </c>
      <c r="AD99" s="356" t="s">
        <v>330</v>
      </c>
      <c r="AE99" s="356" t="s">
        <v>331</v>
      </c>
      <c r="AF99" s="356" t="s">
        <v>332</v>
      </c>
      <c r="AG99" s="357" t="s">
        <v>333</v>
      </c>
      <c r="AH99" s="357" t="s">
        <v>526</v>
      </c>
      <c r="AI99" s="358" t="s">
        <v>321</v>
      </c>
      <c r="AJ99" s="359" t="s">
        <v>300</v>
      </c>
      <c r="AK99" s="26"/>
      <c r="AL99" s="26"/>
      <c r="AM99" s="26"/>
      <c r="AN99" s="247" t="s">
        <v>388</v>
      </c>
      <c r="AO99" s="247"/>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c r="IE99" s="26"/>
      <c r="IF99" s="26"/>
      <c r="IG99" s="26"/>
      <c r="IH99" s="26"/>
      <c r="II99" s="26"/>
      <c r="IJ99" s="26"/>
      <c r="IK99" s="26"/>
      <c r="IL99" s="26"/>
      <c r="IM99" s="26"/>
      <c r="IN99" s="26"/>
      <c r="IO99" s="26"/>
      <c r="IP99" s="26"/>
      <c r="IQ99" s="26"/>
      <c r="IR99" s="26"/>
      <c r="IS99" s="26"/>
      <c r="IT99" s="26"/>
    </row>
    <row r="100" spans="1:254" ht="38.25" customHeight="1" thickBot="1">
      <c r="A100" s="26"/>
      <c r="B100" s="1039" t="s">
        <v>613</v>
      </c>
      <c r="C100" s="881" t="s">
        <v>725</v>
      </c>
      <c r="D100" s="878" t="s">
        <v>336</v>
      </c>
      <c r="E100" s="879" t="s">
        <v>479</v>
      </c>
      <c r="F100" s="878" t="s">
        <v>336</v>
      </c>
      <c r="G100" s="879" t="s">
        <v>480</v>
      </c>
      <c r="H100" s="878" t="s">
        <v>336</v>
      </c>
      <c r="I100" s="879" t="s">
        <v>481</v>
      </c>
      <c r="J100" s="878" t="s">
        <v>336</v>
      </c>
      <c r="K100" s="409" t="s">
        <v>482</v>
      </c>
      <c r="L100" s="880" t="s">
        <v>389</v>
      </c>
      <c r="M100" s="44"/>
      <c r="N100" s="26"/>
      <c r="O100" s="26"/>
      <c r="P100" s="26"/>
      <c r="Q100" s="26"/>
      <c r="R100" s="26"/>
      <c r="S100" s="26"/>
      <c r="T100" s="26"/>
      <c r="U100" s="26"/>
      <c r="V100" s="248" t="s">
        <v>318</v>
      </c>
      <c r="W100" s="26"/>
      <c r="X100" s="26"/>
      <c r="Y100" s="26"/>
      <c r="Z100" s="26"/>
      <c r="AA100" s="360" t="str">
        <f>IF(AND($Q$3&lt;20,$I$8="無"),1,"")</f>
        <v/>
      </c>
      <c r="AB100" s="361" t="str">
        <f>IF($G$6="","",IF(OR($G$6="身体1級",$G$6="身体2級",$G$6="精神1級",$G$6="療育A"),1,""))</f>
        <v/>
      </c>
      <c r="AC100" s="361" t="str">
        <f>IF($G$6="","",IF(AB100=1,"",1))</f>
        <v/>
      </c>
      <c r="AD100" s="361" t="str">
        <f>IF(換算!$BR$18="","",IF(換算!$BR$18=AD$99,1,""))</f>
        <v/>
      </c>
      <c r="AE100" s="361" t="str">
        <f>IF(換算!$BR$18="","",IF(換算!$BR$18=AE$99,1,""))</f>
        <v/>
      </c>
      <c r="AF100" s="361" t="str">
        <f>IF(換算!$BR$18="","",IF(換算!$BR$18=AF$99,1,""))</f>
        <v/>
      </c>
      <c r="AG100" s="362" t="str">
        <f>IF($I$6="","",IF(OR(AND(OR($P$1=3,P1=4,P1=5),換算!$AO$16&gt;750000),AND(OR($P$1=2,$P$1=1,$P$1="31",$P$1="30",$P$1="29",$P$1="28"),換算!$AO$16&gt;650000)),"",IF(SUM(換算!$AO$9,換算!$AO$10,換算!$AO$11,換算!$AO$14,換算!$AO$15)&gt;100000,"",1)))</f>
        <v/>
      </c>
      <c r="AH100" s="362" t="str">
        <f>IF(換算!$BR$18="","",IF(換算!$BR$18=AH$99,1,""))</f>
        <v/>
      </c>
      <c r="AI100" s="363" t="str">
        <f>IF($G$8="","",$G$8)</f>
        <v/>
      </c>
      <c r="AJ100" s="364" t="str">
        <f>IF($G6="","",$G6)</f>
        <v/>
      </c>
      <c r="AK100" s="26"/>
      <c r="AL100" s="26"/>
      <c r="AM100" s="26"/>
      <c r="AN100" s="247">
        <f>SUM(AG81:AI81,AC102,AG102,AB102)</f>
        <v>0</v>
      </c>
      <c r="AO100" s="247"/>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6"/>
      <c r="GZ100" s="26"/>
      <c r="HA100" s="26"/>
      <c r="HB100" s="26"/>
      <c r="HC100" s="26"/>
      <c r="HD100" s="26"/>
      <c r="HE100" s="26"/>
      <c r="HF100" s="26"/>
      <c r="HG100" s="26"/>
      <c r="HH100" s="26"/>
      <c r="HI100" s="26"/>
      <c r="HJ100" s="26"/>
      <c r="HK100" s="26"/>
      <c r="HL100" s="26"/>
      <c r="HM100" s="26"/>
      <c r="HN100" s="26"/>
      <c r="HO100" s="26"/>
      <c r="HP100" s="26"/>
      <c r="HQ100" s="26"/>
      <c r="HR100" s="26"/>
      <c r="HS100" s="26"/>
      <c r="HT100" s="26"/>
      <c r="HU100" s="26"/>
      <c r="HV100" s="26"/>
      <c r="HW100" s="26"/>
      <c r="HX100" s="26"/>
      <c r="HY100" s="26"/>
      <c r="HZ100" s="26"/>
      <c r="IA100" s="26"/>
      <c r="IB100" s="26"/>
      <c r="IC100" s="26"/>
      <c r="ID100" s="26"/>
      <c r="IE100" s="26"/>
      <c r="IF100" s="26"/>
      <c r="IG100" s="26"/>
      <c r="IH100" s="26"/>
      <c r="II100" s="26"/>
      <c r="IJ100" s="26"/>
      <c r="IK100" s="26"/>
      <c r="IL100" s="26"/>
      <c r="IM100" s="26"/>
      <c r="IN100" s="26"/>
      <c r="IO100" s="26"/>
      <c r="IP100" s="26"/>
      <c r="IQ100" s="26"/>
      <c r="IR100" s="26"/>
      <c r="IS100" s="26"/>
      <c r="IT100" s="26"/>
    </row>
    <row r="101" spans="1:254" ht="22.5" customHeight="1">
      <c r="A101" s="26"/>
      <c r="B101" s="1040"/>
      <c r="C101" s="367"/>
      <c r="D101" s="368"/>
      <c r="E101" s="367"/>
      <c r="F101" s="368"/>
      <c r="G101" s="367"/>
      <c r="H101" s="368"/>
      <c r="I101" s="367"/>
      <c r="J101" s="368"/>
      <c r="K101" s="369"/>
      <c r="L101" s="370"/>
      <c r="M101" s="44"/>
      <c r="N101" s="26"/>
      <c r="O101" s="26"/>
      <c r="P101" s="26"/>
      <c r="Q101" s="26"/>
      <c r="R101" s="26"/>
      <c r="S101" s="26"/>
      <c r="T101" s="26"/>
      <c r="U101" s="26"/>
      <c r="V101" s="266">
        <f>SUM(AB101:AH101)</f>
        <v>0</v>
      </c>
      <c r="W101" s="26"/>
      <c r="X101" s="26"/>
      <c r="Y101" s="26"/>
      <c r="Z101" s="26"/>
      <c r="AA101" s="365"/>
      <c r="AB101" s="366" t="str">
        <f>IF(AB100="","",400000)</f>
        <v/>
      </c>
      <c r="AC101" s="366" t="str">
        <f>IF(AC100="","",270000)</f>
        <v/>
      </c>
      <c r="AD101" s="366" t="str">
        <f>IF(AD100="","",270000)</f>
        <v/>
      </c>
      <c r="AE101" s="366" t="str">
        <f>IF(AE100="","",350000)</f>
        <v/>
      </c>
      <c r="AF101" s="366" t="str">
        <f>IF(AF100="","",270000)</f>
        <v/>
      </c>
      <c r="AG101" s="366" t="str">
        <f>IF(AG100="","",270000)</f>
        <v/>
      </c>
      <c r="AH101" s="366" t="str">
        <f>IF(AH100="","",350000)</f>
        <v/>
      </c>
      <c r="AI101" s="248"/>
      <c r="AJ101" s="248"/>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c r="IE101" s="26"/>
      <c r="IF101" s="26"/>
      <c r="IG101" s="26"/>
      <c r="IH101" s="26"/>
      <c r="II101" s="26"/>
      <c r="IJ101" s="26"/>
      <c r="IK101" s="26"/>
      <c r="IL101" s="26"/>
      <c r="IM101" s="26"/>
      <c r="IN101" s="26"/>
      <c r="IO101" s="26"/>
      <c r="IP101" s="26"/>
      <c r="IQ101" s="26"/>
      <c r="IR101" s="26"/>
      <c r="IS101" s="26"/>
      <c r="IT101" s="26"/>
    </row>
    <row r="102" spans="1:254" ht="22.5" customHeight="1">
      <c r="A102" s="26"/>
      <c r="B102" s="1040"/>
      <c r="C102" s="371"/>
      <c r="D102" s="372"/>
      <c r="E102" s="371"/>
      <c r="F102" s="372"/>
      <c r="G102" s="371"/>
      <c r="H102" s="372"/>
      <c r="I102" s="371"/>
      <c r="J102" s="372"/>
      <c r="K102" s="371"/>
      <c r="L102" s="373"/>
      <c r="M102" s="44"/>
      <c r="N102" s="26"/>
      <c r="O102" s="26"/>
      <c r="P102" s="26"/>
      <c r="Q102" s="26"/>
      <c r="R102" s="26"/>
      <c r="S102" s="26"/>
      <c r="T102" s="26"/>
      <c r="U102" s="26"/>
      <c r="V102" s="26"/>
      <c r="W102" s="26"/>
      <c r="X102" s="26"/>
      <c r="Y102" s="26"/>
      <c r="Z102" s="26"/>
      <c r="AA102" s="26"/>
      <c r="AB102" s="225" t="str">
        <f>IF(AB100="","",300000)</f>
        <v/>
      </c>
      <c r="AC102" s="225" t="str">
        <f>IF(AC100="","",260000)</f>
        <v/>
      </c>
      <c r="AD102" s="225" t="str">
        <f>IF(AD100="","",270000)</f>
        <v/>
      </c>
      <c r="AE102" s="225" t="str">
        <f>IF(AE100="","",300000)</f>
        <v/>
      </c>
      <c r="AF102" s="225" t="str">
        <f>IF(AF100="","",260000)</f>
        <v/>
      </c>
      <c r="AG102" s="225" t="str">
        <f>IF(AG100="","",260000)</f>
        <v/>
      </c>
      <c r="AH102" s="225" t="str">
        <f>IF(AH100="","",300000)</f>
        <v/>
      </c>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c r="HH102" s="26"/>
      <c r="HI102" s="26"/>
      <c r="HJ102" s="26"/>
      <c r="HK102" s="26"/>
      <c r="HL102" s="26"/>
      <c r="HM102" s="26"/>
      <c r="HN102" s="26"/>
      <c r="HO102" s="26"/>
      <c r="HP102" s="26"/>
      <c r="HQ102" s="26"/>
      <c r="HR102" s="26"/>
      <c r="HS102" s="26"/>
      <c r="HT102" s="26"/>
      <c r="HU102" s="26"/>
      <c r="HV102" s="26"/>
      <c r="HW102" s="26"/>
      <c r="HX102" s="26"/>
      <c r="HY102" s="26"/>
      <c r="HZ102" s="26"/>
      <c r="IA102" s="26"/>
      <c r="IB102" s="26"/>
      <c r="IC102" s="26"/>
      <c r="ID102" s="26"/>
      <c r="IE102" s="26"/>
      <c r="IF102" s="26"/>
      <c r="IG102" s="26"/>
      <c r="IH102" s="26"/>
      <c r="II102" s="26"/>
      <c r="IJ102" s="26"/>
      <c r="IK102" s="26"/>
      <c r="IL102" s="26"/>
      <c r="IM102" s="26"/>
      <c r="IN102" s="26"/>
      <c r="IO102" s="26"/>
      <c r="IP102" s="26"/>
      <c r="IQ102" s="26"/>
      <c r="IR102" s="26"/>
      <c r="IS102" s="26"/>
      <c r="IT102" s="26"/>
    </row>
    <row r="103" spans="1:254" ht="22.5" customHeight="1">
      <c r="A103" s="26"/>
      <c r="B103" s="1040"/>
      <c r="C103" s="371"/>
      <c r="D103" s="372"/>
      <c r="E103" s="371"/>
      <c r="F103" s="372"/>
      <c r="G103" s="371"/>
      <c r="H103" s="372"/>
      <c r="I103" s="371"/>
      <c r="J103" s="372"/>
      <c r="K103" s="371"/>
      <c r="L103" s="373"/>
      <c r="M103" s="44"/>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c r="IE103" s="26"/>
      <c r="IF103" s="26"/>
      <c r="IG103" s="26"/>
      <c r="IH103" s="26"/>
      <c r="II103" s="26"/>
      <c r="IJ103" s="26"/>
      <c r="IK103" s="26"/>
      <c r="IL103" s="26"/>
      <c r="IM103" s="26"/>
      <c r="IN103" s="26"/>
      <c r="IO103" s="26"/>
      <c r="IP103" s="26"/>
      <c r="IQ103" s="26"/>
      <c r="IR103" s="26"/>
      <c r="IS103" s="26"/>
      <c r="IT103" s="26"/>
    </row>
    <row r="104" spans="1:254" ht="22.5" customHeight="1">
      <c r="A104" s="26"/>
      <c r="B104" s="1040"/>
      <c r="C104" s="371"/>
      <c r="D104" s="372"/>
      <c r="E104" s="371"/>
      <c r="F104" s="372"/>
      <c r="G104" s="371"/>
      <c r="H104" s="372"/>
      <c r="I104" s="371"/>
      <c r="J104" s="372"/>
      <c r="K104" s="371"/>
      <c r="L104" s="373"/>
      <c r="M104" s="44"/>
      <c r="N104" s="26"/>
      <c r="O104" s="26"/>
      <c r="P104" s="26"/>
      <c r="Q104" s="26"/>
      <c r="R104" s="26"/>
      <c r="S104" s="26"/>
      <c r="T104" s="26"/>
      <c r="U104" s="26"/>
      <c r="V104" s="26"/>
      <c r="W104" s="26"/>
      <c r="X104" s="26"/>
      <c r="Y104" s="26"/>
      <c r="Z104" s="75"/>
      <c r="AA104" s="75"/>
      <c r="AB104" s="75"/>
      <c r="AC104" s="75"/>
      <c r="AD104" s="75"/>
      <c r="AE104" s="75"/>
      <c r="AF104" s="75"/>
      <c r="AG104" s="75"/>
      <c r="AH104" s="75"/>
      <c r="AI104" s="75"/>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26"/>
      <c r="GF104" s="26"/>
      <c r="GG104" s="26"/>
      <c r="GH104" s="26"/>
      <c r="GI104" s="26"/>
      <c r="GJ104" s="26"/>
      <c r="GK104" s="26"/>
      <c r="GL104" s="26"/>
      <c r="GM104" s="26"/>
      <c r="GN104" s="26"/>
      <c r="GO104" s="26"/>
      <c r="GP104" s="26"/>
      <c r="GQ104" s="26"/>
      <c r="GR104" s="26"/>
      <c r="GS104" s="26"/>
      <c r="GT104" s="26"/>
      <c r="GU104" s="26"/>
      <c r="GV104" s="26"/>
      <c r="GW104" s="26"/>
      <c r="GX104" s="26"/>
      <c r="GY104" s="26"/>
      <c r="GZ104" s="26"/>
      <c r="HA104" s="26"/>
      <c r="HB104" s="26"/>
      <c r="HC104" s="26"/>
      <c r="HD104" s="26"/>
      <c r="HE104" s="26"/>
      <c r="HF104" s="26"/>
      <c r="HG104" s="26"/>
      <c r="HH104" s="26"/>
      <c r="HI104" s="26"/>
      <c r="HJ104" s="26"/>
      <c r="HK104" s="26"/>
      <c r="HL104" s="26"/>
      <c r="HM104" s="26"/>
      <c r="HN104" s="26"/>
      <c r="HO104" s="26"/>
      <c r="HP104" s="26"/>
      <c r="HQ104" s="26"/>
      <c r="HR104" s="26"/>
      <c r="HS104" s="26"/>
      <c r="HT104" s="26"/>
      <c r="HU104" s="26"/>
      <c r="HV104" s="26"/>
      <c r="HW104" s="26"/>
      <c r="HX104" s="26"/>
      <c r="HY104" s="26"/>
      <c r="HZ104" s="26"/>
      <c r="IA104" s="26"/>
      <c r="IB104" s="26"/>
      <c r="IC104" s="26"/>
      <c r="ID104" s="26"/>
      <c r="IE104" s="26"/>
      <c r="IF104" s="26"/>
      <c r="IG104" s="26"/>
      <c r="IH104" s="26"/>
      <c r="II104" s="26"/>
      <c r="IJ104" s="26"/>
      <c r="IK104" s="26"/>
      <c r="IL104" s="26"/>
      <c r="IM104" s="26"/>
      <c r="IN104" s="26"/>
      <c r="IO104" s="26"/>
      <c r="IP104" s="26"/>
      <c r="IQ104" s="26"/>
      <c r="IR104" s="26"/>
      <c r="IS104" s="26"/>
      <c r="IT104" s="26"/>
    </row>
    <row r="105" spans="1:254" ht="22.5" customHeight="1">
      <c r="A105" s="26"/>
      <c r="B105" s="1040"/>
      <c r="C105" s="374"/>
      <c r="D105" s="375"/>
      <c r="E105" s="374"/>
      <c r="F105" s="375"/>
      <c r="G105" s="374"/>
      <c r="H105" s="375"/>
      <c r="I105" s="374"/>
      <c r="J105" s="375"/>
      <c r="K105" s="376"/>
      <c r="L105" s="377"/>
      <c r="M105" s="44"/>
      <c r="N105" s="26"/>
      <c r="O105" s="26"/>
      <c r="P105" s="26"/>
      <c r="Q105" s="26"/>
      <c r="R105" s="26"/>
      <c r="S105" s="26"/>
      <c r="T105" s="26"/>
      <c r="U105" s="77"/>
      <c r="V105" s="77"/>
      <c r="W105" s="26"/>
      <c r="X105" s="26"/>
      <c r="Y105" s="26"/>
      <c r="Z105" s="75"/>
      <c r="AA105" s="75"/>
      <c r="AB105" s="75"/>
      <c r="AC105" s="75"/>
      <c r="AD105" s="75"/>
      <c r="AE105" s="75"/>
      <c r="AF105" s="75"/>
      <c r="AG105" s="75"/>
      <c r="AH105" s="75"/>
      <c r="AI105" s="75"/>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26"/>
      <c r="GG105" s="26"/>
      <c r="GH105" s="26"/>
      <c r="GI105" s="26"/>
      <c r="GJ105" s="26"/>
      <c r="GK105" s="26"/>
      <c r="GL105" s="26"/>
      <c r="GM105" s="26"/>
      <c r="GN105" s="26"/>
      <c r="GO105" s="26"/>
      <c r="GP105" s="26"/>
      <c r="GQ105" s="26"/>
      <c r="GR105" s="26"/>
      <c r="GS105" s="26"/>
      <c r="GT105" s="26"/>
      <c r="GU105" s="26"/>
      <c r="GV105" s="26"/>
      <c r="GW105" s="26"/>
      <c r="GX105" s="26"/>
      <c r="GY105" s="26"/>
      <c r="GZ105" s="26"/>
      <c r="HA105" s="26"/>
      <c r="HB105" s="26"/>
      <c r="HC105" s="26"/>
      <c r="HD105" s="26"/>
      <c r="HE105" s="26"/>
      <c r="HF105" s="26"/>
      <c r="HG105" s="26"/>
      <c r="HH105" s="26"/>
      <c r="HI105" s="26"/>
      <c r="HJ105" s="26"/>
      <c r="HK105" s="26"/>
      <c r="HL105" s="26"/>
      <c r="HM105" s="26"/>
      <c r="HN105" s="26"/>
      <c r="HO105" s="26"/>
      <c r="HP105" s="26"/>
      <c r="HQ105" s="26"/>
      <c r="HR105" s="26"/>
      <c r="HS105" s="26"/>
      <c r="HT105" s="26"/>
      <c r="HU105" s="26"/>
      <c r="HV105" s="26"/>
      <c r="HW105" s="26"/>
      <c r="HX105" s="26"/>
      <c r="HY105" s="26"/>
      <c r="HZ105" s="26"/>
      <c r="IA105" s="26"/>
      <c r="IB105" s="26"/>
      <c r="IC105" s="26"/>
      <c r="ID105" s="26"/>
      <c r="IE105" s="26"/>
      <c r="IF105" s="26"/>
      <c r="IG105" s="26"/>
      <c r="IH105" s="26"/>
      <c r="II105" s="26"/>
      <c r="IJ105" s="26"/>
      <c r="IK105" s="26"/>
      <c r="IL105" s="26"/>
      <c r="IM105" s="26"/>
      <c r="IN105" s="26"/>
      <c r="IO105" s="26"/>
      <c r="IP105" s="26"/>
      <c r="IQ105" s="26"/>
      <c r="IR105" s="26"/>
      <c r="IS105" s="26"/>
      <c r="IT105" s="26"/>
    </row>
    <row r="106" spans="1:254" ht="22.5" customHeight="1" thickBot="1">
      <c r="A106" s="26"/>
      <c r="B106" s="1041"/>
      <c r="C106" s="380" t="str">
        <f>IF($C$101="","",IF($C$102="",$C$101,$C$101&amp;"　外"))</f>
        <v/>
      </c>
      <c r="D106" s="381" t="str">
        <f>IF(D$101="","",SUM(D101:D105))</f>
        <v/>
      </c>
      <c r="E106" s="380" t="str">
        <f>IF($E$101="","",IF($E$102="",$E$101,$E$101&amp;"　外"))</f>
        <v/>
      </c>
      <c r="F106" s="381" t="str">
        <f>IF(F$101="","",SUM(F101:F105))</f>
        <v/>
      </c>
      <c r="G106" s="380" t="str">
        <f>IF($G$101="","",IF($G$102="",$G$101,$G$101&amp;"　外"))</f>
        <v/>
      </c>
      <c r="H106" s="381" t="str">
        <f>IF(H$101="","",SUM(H101:H105))</f>
        <v/>
      </c>
      <c r="I106" s="380" t="str">
        <f>IF($I$101="","",IF($I$102="",$I$101,$I$101&amp;"　外"))</f>
        <v/>
      </c>
      <c r="J106" s="381" t="str">
        <f>IF(J$101="","",SUM(J101:J105))</f>
        <v/>
      </c>
      <c r="K106" s="380" t="str">
        <f>IF(K101="","",IF(K102="",K101&amp;"　外"))</f>
        <v/>
      </c>
      <c r="L106" s="382" t="str">
        <f>IF(L101="","",SUM(L101:L105))</f>
        <v/>
      </c>
      <c r="M106" s="44"/>
      <c r="N106" s="26"/>
      <c r="O106" s="26"/>
      <c r="P106" s="26"/>
      <c r="Q106" s="26"/>
      <c r="R106" s="26"/>
      <c r="S106" s="26"/>
      <c r="T106" s="26"/>
      <c r="U106" s="378"/>
      <c r="V106" s="77"/>
      <c r="W106" s="26"/>
      <c r="X106" s="26"/>
      <c r="Y106" s="26"/>
      <c r="Z106" s="379"/>
      <c r="AA106" s="159"/>
      <c r="AB106" s="159"/>
      <c r="AC106" s="159"/>
      <c r="AD106" s="159"/>
      <c r="AE106" s="159"/>
      <c r="AF106" s="159"/>
      <c r="AG106" s="75"/>
      <c r="AH106" s="80"/>
      <c r="AI106" s="80"/>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6"/>
      <c r="HB106" s="26"/>
      <c r="HC106" s="26"/>
      <c r="HD106" s="26"/>
      <c r="HE106" s="26"/>
      <c r="HF106" s="26"/>
      <c r="HG106" s="26"/>
      <c r="HH106" s="26"/>
      <c r="HI106" s="26"/>
      <c r="HJ106" s="26"/>
      <c r="HK106" s="26"/>
      <c r="HL106" s="26"/>
      <c r="HM106" s="26"/>
      <c r="HN106" s="26"/>
      <c r="HO106" s="26"/>
      <c r="HP106" s="26"/>
      <c r="HQ106" s="26"/>
      <c r="HR106" s="26"/>
      <c r="HS106" s="26"/>
      <c r="HT106" s="26"/>
      <c r="HU106" s="26"/>
      <c r="HV106" s="26"/>
      <c r="HW106" s="26"/>
      <c r="HX106" s="26"/>
      <c r="HY106" s="26"/>
      <c r="HZ106" s="26"/>
      <c r="IA106" s="26"/>
      <c r="IB106" s="26"/>
      <c r="IC106" s="26"/>
      <c r="ID106" s="26"/>
      <c r="IE106" s="26"/>
      <c r="IF106" s="26"/>
      <c r="IG106" s="26"/>
      <c r="IH106" s="26"/>
      <c r="II106" s="26"/>
      <c r="IJ106" s="26"/>
      <c r="IK106" s="26"/>
      <c r="IL106" s="26"/>
      <c r="IM106" s="26"/>
      <c r="IN106" s="26"/>
      <c r="IO106" s="26"/>
      <c r="IP106" s="26"/>
      <c r="IQ106" s="26"/>
      <c r="IR106" s="26"/>
      <c r="IS106" s="26"/>
      <c r="IT106" s="26"/>
    </row>
    <row r="107" spans="1:254" ht="22.5" customHeight="1" thickBot="1">
      <c r="A107" s="26"/>
      <c r="B107" s="113"/>
      <c r="C107" s="43"/>
      <c r="D107" s="43"/>
      <c r="E107" s="43"/>
      <c r="F107" s="43"/>
      <c r="G107" s="43" t="s">
        <v>390</v>
      </c>
      <c r="H107" s="43">
        <f>IF(F106="",0,F106)+IF(H106="",0,H106)</f>
        <v>0</v>
      </c>
      <c r="I107" s="43" t="s">
        <v>391</v>
      </c>
      <c r="J107" s="43">
        <f>IF(F106="",0,F106)+IF(J106="",0,J106)</f>
        <v>0</v>
      </c>
      <c r="K107" s="43"/>
      <c r="L107" s="43"/>
      <c r="M107" s="44"/>
      <c r="N107" s="26"/>
      <c r="O107" s="26"/>
      <c r="P107" s="26"/>
      <c r="Q107" s="26"/>
      <c r="R107" s="26"/>
      <c r="S107" s="26"/>
      <c r="T107" s="26"/>
      <c r="U107" s="26"/>
      <c r="V107" s="26"/>
      <c r="W107" s="26"/>
      <c r="X107" s="26"/>
      <c r="Y107" s="26"/>
      <c r="Z107" s="75"/>
      <c r="AA107" s="75"/>
      <c r="AB107" s="75"/>
      <c r="AC107" s="75"/>
      <c r="AD107" s="75"/>
      <c r="AE107" s="75"/>
      <c r="AF107" s="75"/>
      <c r="AG107" s="75"/>
      <c r="AH107" s="75"/>
      <c r="AI107" s="75"/>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c r="IE107" s="26"/>
      <c r="IF107" s="26"/>
      <c r="IG107" s="26"/>
      <c r="IH107" s="26"/>
      <c r="II107" s="26"/>
      <c r="IJ107" s="26"/>
      <c r="IK107" s="26"/>
      <c r="IL107" s="26"/>
      <c r="IM107" s="26"/>
      <c r="IN107" s="26"/>
      <c r="IO107" s="26"/>
      <c r="IP107" s="26"/>
      <c r="IQ107" s="26"/>
      <c r="IR107" s="26"/>
      <c r="IS107" s="26"/>
      <c r="IT107" s="26"/>
    </row>
    <row r="108" spans="1:254" ht="22.5" customHeight="1" thickBot="1">
      <c r="A108" s="26"/>
      <c r="B108" s="383"/>
      <c r="C108" s="383"/>
      <c r="D108" s="82"/>
      <c r="E108" s="383"/>
      <c r="F108" s="383"/>
      <c r="G108" s="383"/>
      <c r="H108" s="82"/>
      <c r="I108" s="82"/>
      <c r="J108" s="82"/>
      <c r="K108" s="82"/>
      <c r="L108" s="82"/>
      <c r="M108" s="82"/>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6"/>
      <c r="GZ108" s="26"/>
      <c r="HA108" s="26"/>
      <c r="HB108" s="26"/>
      <c r="HC108" s="26"/>
      <c r="HD108" s="26"/>
      <c r="HE108" s="26"/>
      <c r="HF108" s="26"/>
      <c r="HG108" s="26"/>
      <c r="HH108" s="26"/>
      <c r="HI108" s="26"/>
      <c r="HJ108" s="26"/>
      <c r="HK108" s="26"/>
      <c r="HL108" s="26"/>
      <c r="HM108" s="26"/>
      <c r="HN108" s="26"/>
      <c r="HO108" s="26"/>
      <c r="HP108" s="26"/>
      <c r="HQ108" s="26"/>
      <c r="HR108" s="26"/>
      <c r="HS108" s="26"/>
      <c r="HT108" s="26"/>
      <c r="HU108" s="26"/>
      <c r="HV108" s="26"/>
      <c r="HW108" s="26"/>
      <c r="HX108" s="26"/>
      <c r="HY108" s="26"/>
      <c r="HZ108" s="26"/>
      <c r="IA108" s="26"/>
      <c r="IB108" s="26"/>
      <c r="IC108" s="26"/>
      <c r="ID108" s="26"/>
      <c r="IE108" s="26"/>
      <c r="IF108" s="26"/>
      <c r="IG108" s="26"/>
      <c r="IH108" s="26"/>
      <c r="II108" s="26"/>
      <c r="IJ108" s="26"/>
      <c r="IK108" s="26"/>
      <c r="IL108" s="26"/>
      <c r="IM108" s="26"/>
      <c r="IN108" s="26"/>
      <c r="IO108" s="26"/>
      <c r="IP108" s="26"/>
      <c r="IQ108" s="26"/>
      <c r="IR108" s="26"/>
      <c r="IS108" s="26"/>
      <c r="IT108" s="26"/>
    </row>
    <row r="109" spans="1:254" ht="22.5" customHeight="1">
      <c r="A109" s="26"/>
      <c r="B109" s="1061" t="s">
        <v>676</v>
      </c>
      <c r="C109" s="1062"/>
      <c r="D109" s="75"/>
      <c r="E109" s="1044" t="s">
        <v>679</v>
      </c>
      <c r="F109" s="1027" t="str">
        <f>IF(SUM(申告書!CT26:DK61)=0,"",SUM(申告書!CT26:DK61))</f>
        <v/>
      </c>
      <c r="G109" s="1028"/>
      <c r="H109" s="1044" t="s">
        <v>680</v>
      </c>
      <c r="I109" s="1027" t="e">
        <f>IF(換算!AO16=0,"",換算!AO16)</f>
        <v>#N/A</v>
      </c>
      <c r="J109" s="1028"/>
      <c r="K109" s="1042" t="s">
        <v>750</v>
      </c>
      <c r="L109" s="1027" t="str">
        <f>IF(F112+F116+J114=0,"",F112+F116+J114)</f>
        <v/>
      </c>
      <c r="M109" s="1028"/>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6"/>
      <c r="GZ109" s="26"/>
      <c r="HA109" s="26"/>
      <c r="HB109" s="26"/>
      <c r="HC109" s="26"/>
      <c r="HD109" s="26"/>
      <c r="HE109" s="26"/>
      <c r="HF109" s="26"/>
      <c r="HG109" s="26"/>
      <c r="HH109" s="26"/>
      <c r="HI109" s="26"/>
      <c r="HJ109" s="26"/>
      <c r="HK109" s="26"/>
      <c r="HL109" s="26"/>
      <c r="HM109" s="26"/>
      <c r="HN109" s="26"/>
      <c r="HO109" s="26"/>
      <c r="HP109" s="26"/>
      <c r="HQ109" s="26"/>
      <c r="HR109" s="26"/>
      <c r="HS109" s="26"/>
      <c r="HT109" s="26"/>
      <c r="HU109" s="26"/>
      <c r="HV109" s="26"/>
      <c r="HW109" s="26"/>
      <c r="HX109" s="26"/>
      <c r="HY109" s="26"/>
      <c r="HZ109" s="26"/>
      <c r="IA109" s="26"/>
      <c r="IB109" s="26"/>
      <c r="IC109" s="26"/>
      <c r="ID109" s="26"/>
      <c r="IE109" s="26"/>
      <c r="IF109" s="26"/>
      <c r="IG109" s="26"/>
      <c r="IH109" s="26"/>
      <c r="II109" s="26"/>
      <c r="IJ109" s="26"/>
      <c r="IK109" s="26"/>
      <c r="IL109" s="26"/>
      <c r="IM109" s="26"/>
      <c r="IN109" s="26"/>
      <c r="IO109" s="26"/>
      <c r="IP109" s="26"/>
      <c r="IQ109" s="26"/>
      <c r="IR109" s="26"/>
      <c r="IS109" s="26"/>
      <c r="IT109" s="26"/>
    </row>
    <row r="110" spans="1:254" ht="22.5" customHeight="1" thickBot="1">
      <c r="A110" s="26"/>
      <c r="B110" s="1089"/>
      <c r="C110" s="1090"/>
      <c r="D110" s="217"/>
      <c r="E110" s="1045"/>
      <c r="F110" s="1029"/>
      <c r="G110" s="1030"/>
      <c r="H110" s="1045"/>
      <c r="I110" s="1029"/>
      <c r="J110" s="1030"/>
      <c r="K110" s="1043"/>
      <c r="L110" s="1029"/>
      <c r="M110" s="1030"/>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6"/>
      <c r="GE110" s="26"/>
      <c r="GF110" s="26"/>
      <c r="GG110" s="26"/>
      <c r="GH110" s="26"/>
      <c r="GI110" s="26"/>
      <c r="GJ110" s="26"/>
      <c r="GK110" s="26"/>
      <c r="GL110" s="26"/>
      <c r="GM110" s="26"/>
      <c r="GN110" s="26"/>
      <c r="GO110" s="26"/>
      <c r="GP110" s="26"/>
      <c r="GQ110" s="26"/>
      <c r="GR110" s="26"/>
      <c r="GS110" s="26"/>
      <c r="GT110" s="26"/>
      <c r="GU110" s="26"/>
      <c r="GV110" s="26"/>
      <c r="GW110" s="26"/>
      <c r="GX110" s="26"/>
      <c r="GY110" s="26"/>
      <c r="GZ110" s="26"/>
      <c r="HA110" s="26"/>
      <c r="HB110" s="26"/>
      <c r="HC110" s="26"/>
      <c r="HD110" s="26"/>
      <c r="HE110" s="26"/>
      <c r="HF110" s="26"/>
      <c r="HG110" s="26"/>
      <c r="HH110" s="26"/>
      <c r="HI110" s="26"/>
      <c r="HJ110" s="26"/>
      <c r="HK110" s="26"/>
      <c r="HL110" s="26"/>
      <c r="HM110" s="26"/>
      <c r="HN110" s="26"/>
      <c r="HO110" s="26"/>
      <c r="HP110" s="26"/>
      <c r="HQ110" s="26"/>
      <c r="HR110" s="26"/>
      <c r="HS110" s="26"/>
      <c r="HT110" s="26"/>
      <c r="HU110" s="26"/>
      <c r="HV110" s="26"/>
      <c r="HW110" s="26"/>
      <c r="HX110" s="26"/>
      <c r="HY110" s="26"/>
      <c r="HZ110" s="26"/>
      <c r="IA110" s="26"/>
      <c r="IB110" s="26"/>
      <c r="IC110" s="26"/>
      <c r="ID110" s="26"/>
      <c r="IE110" s="26"/>
      <c r="IF110" s="26"/>
      <c r="IG110" s="26"/>
      <c r="IH110" s="26"/>
      <c r="II110" s="26"/>
      <c r="IJ110" s="26"/>
      <c r="IK110" s="26"/>
      <c r="IL110" s="26"/>
      <c r="IM110" s="26"/>
      <c r="IN110" s="26"/>
      <c r="IO110" s="26"/>
      <c r="IP110" s="26"/>
      <c r="IQ110" s="26"/>
      <c r="IR110" s="26"/>
      <c r="IS110" s="26"/>
      <c r="IT110" s="26"/>
    </row>
    <row r="111" spans="1:254" ht="22.5" customHeight="1" thickBot="1">
      <c r="A111" s="26"/>
      <c r="B111" s="1025" t="s">
        <v>373</v>
      </c>
      <c r="C111" s="78"/>
      <c r="D111" s="78"/>
      <c r="E111" s="33"/>
      <c r="F111" s="33"/>
      <c r="G111" s="78"/>
      <c r="H111" s="78"/>
      <c r="I111" s="78"/>
      <c r="J111" s="33"/>
      <c r="K111" s="33"/>
      <c r="L111" s="78"/>
      <c r="M111" s="384"/>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26"/>
      <c r="FT111" s="26"/>
      <c r="FU111" s="26"/>
      <c r="FV111" s="26"/>
      <c r="FW111" s="26"/>
      <c r="FX111" s="26"/>
      <c r="FY111" s="26"/>
      <c r="FZ111" s="26"/>
      <c r="GA111" s="26"/>
      <c r="GB111" s="26"/>
      <c r="GC111" s="26"/>
      <c r="GD111" s="26"/>
      <c r="GE111" s="26"/>
      <c r="GF111" s="26"/>
      <c r="GG111" s="26"/>
      <c r="GH111" s="26"/>
      <c r="GI111" s="26"/>
      <c r="GJ111" s="26"/>
      <c r="GK111" s="26"/>
      <c r="GL111" s="26"/>
      <c r="GM111" s="26"/>
      <c r="GN111" s="26"/>
      <c r="GO111" s="26"/>
      <c r="GP111" s="26"/>
      <c r="GQ111" s="26"/>
      <c r="GR111" s="26"/>
      <c r="GS111" s="26"/>
      <c r="GT111" s="26"/>
      <c r="GU111" s="26"/>
      <c r="GV111" s="26"/>
      <c r="GW111" s="26"/>
      <c r="GX111" s="26"/>
      <c r="GY111" s="26"/>
      <c r="GZ111" s="26"/>
      <c r="HA111" s="26"/>
      <c r="HB111" s="26"/>
      <c r="HC111" s="26"/>
      <c r="HD111" s="26"/>
      <c r="HE111" s="26"/>
      <c r="HF111" s="26"/>
      <c r="HG111" s="26"/>
      <c r="HH111" s="26"/>
      <c r="HI111" s="26"/>
      <c r="HJ111" s="26"/>
      <c r="HK111" s="26"/>
      <c r="HL111" s="26"/>
      <c r="HM111" s="26"/>
      <c r="HN111" s="26"/>
      <c r="HO111" s="26"/>
      <c r="HP111" s="26"/>
      <c r="HQ111" s="26"/>
      <c r="HR111" s="26"/>
      <c r="HS111" s="26"/>
      <c r="HT111" s="26"/>
      <c r="HU111" s="26"/>
      <c r="HV111" s="26"/>
      <c r="HW111" s="26"/>
      <c r="HX111" s="26"/>
      <c r="HY111" s="26"/>
      <c r="HZ111" s="26"/>
      <c r="IA111" s="26"/>
      <c r="IB111" s="26"/>
      <c r="IC111" s="26"/>
      <c r="ID111" s="26"/>
      <c r="IE111" s="26"/>
      <c r="IF111" s="26"/>
      <c r="IG111" s="26"/>
      <c r="IH111" s="26"/>
      <c r="II111" s="26"/>
      <c r="IJ111" s="26"/>
      <c r="IK111" s="26"/>
      <c r="IL111" s="26"/>
      <c r="IM111" s="26"/>
      <c r="IN111" s="26"/>
      <c r="IO111" s="26"/>
      <c r="IP111" s="26"/>
      <c r="IQ111" s="26"/>
      <c r="IR111" s="26"/>
      <c r="IS111" s="26"/>
      <c r="IT111" s="26"/>
    </row>
    <row r="112" spans="1:254" ht="22.5" customHeight="1" thickBot="1">
      <c r="A112" s="26"/>
      <c r="B112" s="1026"/>
      <c r="C112" s="43"/>
      <c r="D112" s="43"/>
      <c r="E112" s="819" t="s">
        <v>641</v>
      </c>
      <c r="F112" s="385">
        <f>SUM(F114:H114)</f>
        <v>0</v>
      </c>
      <c r="G112" s="33"/>
      <c r="H112" s="33"/>
      <c r="I112" s="33"/>
      <c r="J112" s="33"/>
      <c r="K112" s="43"/>
      <c r="L112" s="43"/>
      <c r="M112" s="44"/>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c r="FR112" s="26"/>
      <c r="FS112" s="26"/>
      <c r="FT112" s="26"/>
      <c r="FU112" s="26"/>
      <c r="FV112" s="26"/>
      <c r="FW112" s="26"/>
      <c r="FX112" s="26"/>
      <c r="FY112" s="26"/>
      <c r="FZ112" s="26"/>
      <c r="GA112" s="26"/>
      <c r="GB112" s="26"/>
      <c r="GC112" s="26"/>
      <c r="GD112" s="26"/>
      <c r="GE112" s="26"/>
      <c r="GF112" s="26"/>
      <c r="GG112" s="26"/>
      <c r="GH112" s="26"/>
      <c r="GI112" s="26"/>
      <c r="GJ112" s="26"/>
      <c r="GK112" s="26"/>
      <c r="GL112" s="26"/>
      <c r="GM112" s="26"/>
      <c r="GN112" s="26"/>
      <c r="GO112" s="26"/>
      <c r="GP112" s="26"/>
      <c r="GQ112" s="26"/>
      <c r="GR112" s="26"/>
      <c r="GS112" s="26"/>
      <c r="GT112" s="26"/>
      <c r="GU112" s="26"/>
      <c r="GV112" s="26"/>
      <c r="GW112" s="26"/>
      <c r="GX112" s="26"/>
      <c r="GY112" s="26"/>
      <c r="GZ112" s="26"/>
      <c r="HA112" s="26"/>
      <c r="HB112" s="26"/>
      <c r="HC112" s="26"/>
      <c r="HD112" s="26"/>
      <c r="HE112" s="26"/>
      <c r="HF112" s="26"/>
      <c r="HG112" s="26"/>
      <c r="HH112" s="26"/>
      <c r="HI112" s="26"/>
      <c r="HJ112" s="26"/>
      <c r="HK112" s="26"/>
      <c r="HL112" s="26"/>
      <c r="HM112" s="26"/>
      <c r="HN112" s="26"/>
      <c r="HO112" s="26"/>
      <c r="HP112" s="26"/>
      <c r="HQ112" s="26"/>
      <c r="HR112" s="26"/>
      <c r="HS112" s="26"/>
      <c r="HT112" s="26"/>
      <c r="HU112" s="26"/>
      <c r="HV112" s="26"/>
      <c r="HW112" s="26"/>
      <c r="HX112" s="26"/>
      <c r="HY112" s="26"/>
      <c r="HZ112" s="26"/>
      <c r="IA112" s="26"/>
      <c r="IB112" s="26"/>
      <c r="IC112" s="26"/>
      <c r="ID112" s="26"/>
      <c r="IE112" s="26"/>
      <c r="IF112" s="26"/>
      <c r="IG112" s="26"/>
      <c r="IH112" s="26"/>
      <c r="II112" s="26"/>
      <c r="IJ112" s="26"/>
      <c r="IK112" s="26"/>
      <c r="IL112" s="26"/>
      <c r="IM112" s="26"/>
      <c r="IN112" s="26"/>
      <c r="IO112" s="26"/>
      <c r="IP112" s="26"/>
      <c r="IQ112" s="26"/>
      <c r="IR112" s="26"/>
      <c r="IS112" s="26"/>
      <c r="IT112" s="26"/>
    </row>
    <row r="113" spans="1:254" ht="22.5" customHeight="1">
      <c r="A113" s="26"/>
      <c r="B113" s="906" t="s">
        <v>650</v>
      </c>
      <c r="C113" s="907" t="s">
        <v>643</v>
      </c>
      <c r="D113" s="1088" t="str">
        <f>IF(AND(B114="○",C114="○"),"　 両方に○は
←つけられません","")</f>
        <v/>
      </c>
      <c r="E113" s="897" t="s">
        <v>326</v>
      </c>
      <c r="F113" s="898" t="s">
        <v>86</v>
      </c>
      <c r="G113" s="899" t="s">
        <v>639</v>
      </c>
      <c r="H113" s="817" t="s">
        <v>640</v>
      </c>
      <c r="I113" s="33"/>
      <c r="J113" s="818" t="s">
        <v>219</v>
      </c>
      <c r="K113" s="43"/>
      <c r="L113" s="43"/>
      <c r="M113" s="44"/>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c r="FX113" s="26"/>
      <c r="FY113" s="26"/>
      <c r="FZ113" s="26"/>
      <c r="GA113" s="26"/>
      <c r="GB113" s="26"/>
      <c r="GC113" s="26"/>
      <c r="GD113" s="26"/>
      <c r="GE113" s="26"/>
      <c r="GF113" s="26"/>
      <c r="GG113" s="26"/>
      <c r="GH113" s="26"/>
      <c r="GI113" s="26"/>
      <c r="GJ113" s="26"/>
      <c r="GK113" s="26"/>
      <c r="GL113" s="26"/>
      <c r="GM113" s="26"/>
      <c r="GN113" s="26"/>
      <c r="GO113" s="26"/>
      <c r="GP113" s="26"/>
      <c r="GQ113" s="26"/>
      <c r="GR113" s="26"/>
      <c r="GS113" s="26"/>
      <c r="GT113" s="26"/>
      <c r="GU113" s="26"/>
      <c r="GV113" s="26"/>
      <c r="GW113" s="26"/>
      <c r="GX113" s="26"/>
      <c r="GY113" s="26"/>
      <c r="GZ113" s="26"/>
      <c r="HA113" s="26"/>
      <c r="HB113" s="26"/>
      <c r="HC113" s="26"/>
      <c r="HD113" s="26"/>
      <c r="HE113" s="26"/>
      <c r="HF113" s="26"/>
      <c r="HG113" s="26"/>
      <c r="HH113" s="26"/>
      <c r="HI113" s="26"/>
      <c r="HJ113" s="26"/>
      <c r="HK113" s="26"/>
      <c r="HL113" s="26"/>
      <c r="HM113" s="26"/>
      <c r="HN113" s="26"/>
      <c r="HO113" s="26"/>
      <c r="HP113" s="26"/>
      <c r="HQ113" s="26"/>
      <c r="HR113" s="26"/>
      <c r="HS113" s="26"/>
      <c r="HT113" s="26"/>
      <c r="HU113" s="26"/>
      <c r="HV113" s="26"/>
      <c r="HW113" s="26"/>
      <c r="HX113" s="26"/>
      <c r="HY113" s="26"/>
      <c r="HZ113" s="26"/>
      <c r="IA113" s="26"/>
      <c r="IB113" s="26"/>
      <c r="IC113" s="26"/>
      <c r="ID113" s="26"/>
      <c r="IE113" s="26"/>
      <c r="IF113" s="26"/>
      <c r="IG113" s="26"/>
      <c r="IH113" s="26"/>
      <c r="II113" s="26"/>
      <c r="IJ113" s="26"/>
      <c r="IK113" s="26"/>
      <c r="IL113" s="26"/>
      <c r="IM113" s="26"/>
      <c r="IN113" s="26"/>
      <c r="IO113" s="26"/>
      <c r="IP113" s="26"/>
      <c r="IQ113" s="26"/>
      <c r="IR113" s="26"/>
      <c r="IS113" s="26"/>
      <c r="IT113" s="26"/>
    </row>
    <row r="114" spans="1:254" ht="22.5" customHeight="1" thickBot="1">
      <c r="A114" s="26"/>
      <c r="B114" s="386"/>
      <c r="C114" s="387"/>
      <c r="D114" s="1088"/>
      <c r="E114" s="388" t="str">
        <f>換算!BR18</f>
        <v/>
      </c>
      <c r="F114" s="389" t="str">
        <f>換算!BS18</f>
        <v/>
      </c>
      <c r="G114" s="390" t="str">
        <f>AG102</f>
        <v/>
      </c>
      <c r="H114" s="391" t="str">
        <f>IF(SUM(AB102:AC102)=0,"",SUM(AB102:AC102))</f>
        <v/>
      </c>
      <c r="I114" s="43"/>
      <c r="J114" s="391" t="b">
        <f>換算!AS16</f>
        <v>0</v>
      </c>
      <c r="K114" s="43"/>
      <c r="L114" s="43"/>
      <c r="M114" s="44"/>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6"/>
      <c r="GL114" s="26"/>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26"/>
      <c r="HV114" s="26"/>
      <c r="HW114" s="26"/>
      <c r="HX114" s="26"/>
      <c r="HY114" s="26"/>
      <c r="HZ114" s="26"/>
      <c r="IA114" s="26"/>
      <c r="IB114" s="26"/>
      <c r="IC114" s="26"/>
      <c r="ID114" s="26"/>
      <c r="IE114" s="26"/>
      <c r="IF114" s="26"/>
      <c r="IG114" s="26"/>
      <c r="IH114" s="26"/>
      <c r="II114" s="26"/>
      <c r="IJ114" s="26"/>
      <c r="IK114" s="26"/>
      <c r="IL114" s="26"/>
      <c r="IM114" s="26"/>
      <c r="IN114" s="26"/>
      <c r="IO114" s="26"/>
      <c r="IP114" s="26"/>
      <c r="IQ114" s="26"/>
      <c r="IR114" s="26"/>
      <c r="IS114" s="26"/>
      <c r="IT114" s="26"/>
    </row>
    <row r="115" spans="1:254" ht="22.5" customHeight="1" thickBot="1">
      <c r="A115" s="26"/>
      <c r="B115" s="908" t="s">
        <v>376</v>
      </c>
      <c r="C115" s="392"/>
      <c r="D115" s="43"/>
      <c r="E115" s="43"/>
      <c r="F115" s="43"/>
      <c r="G115" s="43"/>
      <c r="H115" s="43"/>
      <c r="I115" s="43"/>
      <c r="J115" s="43"/>
      <c r="K115" s="43"/>
      <c r="L115" s="43"/>
      <c r="M115" s="44"/>
      <c r="N115" s="77"/>
      <c r="O115" s="77"/>
      <c r="P115" s="77"/>
      <c r="Q115" s="26"/>
      <c r="R115" s="26"/>
      <c r="S115" s="26"/>
      <c r="T115" s="26"/>
      <c r="U115" s="26"/>
      <c r="V115" s="26"/>
      <c r="W115" s="26"/>
      <c r="X115" s="26"/>
      <c r="Y115" s="26"/>
      <c r="Z115" s="75"/>
      <c r="AA115" s="75"/>
      <c r="AB115" s="75"/>
      <c r="AC115" s="75"/>
      <c r="AD115" s="75"/>
      <c r="AE115" s="75"/>
      <c r="AF115" s="75"/>
      <c r="AG115" s="75"/>
      <c r="AH115" s="75"/>
      <c r="AI115" s="75"/>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c r="IE115" s="26"/>
      <c r="IF115" s="26"/>
      <c r="IG115" s="26"/>
      <c r="IH115" s="26"/>
      <c r="II115" s="26"/>
      <c r="IJ115" s="26"/>
      <c r="IK115" s="26"/>
      <c r="IL115" s="26"/>
      <c r="IM115" s="26"/>
      <c r="IN115" s="26"/>
      <c r="IO115" s="26"/>
      <c r="IP115" s="26"/>
      <c r="IQ115" s="26"/>
      <c r="IR115" s="26"/>
      <c r="IS115" s="26"/>
      <c r="IT115" s="26"/>
    </row>
    <row r="116" spans="1:254" ht="22.5" customHeight="1" thickBot="1">
      <c r="A116" s="26"/>
      <c r="B116" s="393"/>
      <c r="C116" s="346"/>
      <c r="D116" s="43"/>
      <c r="E116" s="819" t="s">
        <v>642</v>
      </c>
      <c r="F116" s="385">
        <f>SUM(E118:M118,E120)</f>
        <v>0</v>
      </c>
      <c r="G116" s="394" t="s">
        <v>674</v>
      </c>
      <c r="H116" s="905" t="s">
        <v>717</v>
      </c>
      <c r="I116" s="395">
        <f>SUM(F118:J118)</f>
        <v>0</v>
      </c>
      <c r="J116" s="904" t="s">
        <v>675</v>
      </c>
      <c r="K116" s="395">
        <f>SUM(K118:M118)</f>
        <v>0</v>
      </c>
      <c r="L116" s="904" t="s">
        <v>673</v>
      </c>
      <c r="M116" s="396">
        <f>SUM(E118,E120)</f>
        <v>0</v>
      </c>
      <c r="N116" s="98"/>
      <c r="O116" s="98"/>
      <c r="P116" s="98"/>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c r="FX116" s="26"/>
      <c r="FY116" s="26"/>
      <c r="FZ116" s="26"/>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c r="IF116" s="26"/>
      <c r="IG116" s="26"/>
      <c r="IH116" s="26"/>
      <c r="II116" s="26"/>
      <c r="IJ116" s="26"/>
      <c r="IK116" s="26"/>
      <c r="IL116" s="26"/>
      <c r="IM116" s="26"/>
      <c r="IN116" s="26"/>
      <c r="IO116" s="26"/>
      <c r="IP116" s="26"/>
      <c r="IQ116" s="26"/>
      <c r="IR116" s="26"/>
      <c r="IS116" s="26"/>
      <c r="IT116" s="26"/>
    </row>
    <row r="117" spans="1:254" ht="22.5" customHeight="1">
      <c r="A117" s="26"/>
      <c r="B117" s="397"/>
      <c r="C117" s="398"/>
      <c r="D117" s="398"/>
      <c r="E117" s="900" t="s">
        <v>280</v>
      </c>
      <c r="F117" s="901" t="s">
        <v>281</v>
      </c>
      <c r="G117" s="901" t="s">
        <v>282</v>
      </c>
      <c r="H117" s="901" t="s">
        <v>283</v>
      </c>
      <c r="I117" s="901" t="s">
        <v>284</v>
      </c>
      <c r="J117" s="901" t="s">
        <v>285</v>
      </c>
      <c r="K117" s="901" t="s">
        <v>286</v>
      </c>
      <c r="L117" s="901" t="s">
        <v>287</v>
      </c>
      <c r="M117" s="902" t="s">
        <v>288</v>
      </c>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c r="IE117" s="26"/>
      <c r="IF117" s="26"/>
      <c r="IG117" s="26"/>
      <c r="IH117" s="26"/>
      <c r="II117" s="26"/>
      <c r="IJ117" s="26"/>
      <c r="IK117" s="26"/>
      <c r="IL117" s="26"/>
      <c r="IM117" s="26"/>
      <c r="IN117" s="26"/>
      <c r="IO117" s="26"/>
      <c r="IP117" s="26"/>
      <c r="IQ117" s="26"/>
      <c r="IR117" s="26"/>
      <c r="IS117" s="26"/>
      <c r="IT117" s="26"/>
    </row>
    <row r="118" spans="1:254" ht="22.5" customHeight="1" thickBot="1">
      <c r="A118" s="26"/>
      <c r="B118" s="113"/>
      <c r="C118" s="43"/>
      <c r="D118" s="43"/>
      <c r="E118" s="399" t="str">
        <f>IF(AA$76="","",IF(AA$76=2,380000,330000))</f>
        <v/>
      </c>
      <c r="F118" s="400" t="str">
        <f>IF(OR(AB$76="",AB$76=0),"","")</f>
        <v/>
      </c>
      <c r="G118" s="400" t="str">
        <f>IF(AC$76="","",AC$76*450000)</f>
        <v/>
      </c>
      <c r="H118" s="400" t="str">
        <f>IF(AD$76="","",AD$76*450000)</f>
        <v/>
      </c>
      <c r="I118" s="400" t="str">
        <f>IF(AE$76=AD76,"",AE$76*380000)</f>
        <v/>
      </c>
      <c r="J118" s="400" t="str">
        <f>IF(AF$76="","",AF$76*330000)</f>
        <v/>
      </c>
      <c r="K118" s="400" t="str">
        <f>IF(AG$76="","",AG$76*530000)</f>
        <v/>
      </c>
      <c r="L118" s="400" t="str">
        <f>IF(AH$76="","",(AH$76-AG76)*300000)</f>
        <v/>
      </c>
      <c r="M118" s="401" t="str">
        <f>IF(AI$76="","",AI$76*260000)</f>
        <v/>
      </c>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c r="IE118" s="26"/>
      <c r="IF118" s="26"/>
      <c r="IG118" s="26"/>
      <c r="IH118" s="26"/>
      <c r="II118" s="26"/>
      <c r="IJ118" s="26"/>
      <c r="IK118" s="26"/>
      <c r="IL118" s="26"/>
      <c r="IM118" s="26"/>
      <c r="IN118" s="26"/>
      <c r="IO118" s="26"/>
      <c r="IP118" s="26"/>
      <c r="IQ118" s="26"/>
      <c r="IR118" s="26"/>
      <c r="IS118" s="26"/>
      <c r="IT118" s="26"/>
    </row>
    <row r="119" spans="1:254" ht="22.5" customHeight="1">
      <c r="A119" s="26"/>
      <c r="B119" s="113"/>
      <c r="C119" s="43"/>
      <c r="D119" s="43"/>
      <c r="E119" s="903" t="s">
        <v>672</v>
      </c>
      <c r="F119" s="43"/>
      <c r="G119" s="43"/>
      <c r="H119" s="43"/>
      <c r="I119" s="43"/>
      <c r="J119" s="43"/>
      <c r="K119" s="43"/>
      <c r="L119" s="43"/>
      <c r="M119" s="44"/>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c r="FX119" s="26"/>
      <c r="FY119" s="26"/>
      <c r="FZ119" s="26"/>
      <c r="GA119" s="26"/>
      <c r="GB119" s="26"/>
      <c r="GC119" s="26"/>
      <c r="GD119" s="26"/>
      <c r="GE119" s="26"/>
      <c r="GF119" s="26"/>
      <c r="GG119" s="26"/>
      <c r="GH119" s="26"/>
      <c r="GI119" s="26"/>
      <c r="GJ119" s="26"/>
      <c r="GK119" s="26"/>
      <c r="GL119" s="26"/>
      <c r="GM119" s="26"/>
      <c r="GN119" s="26"/>
      <c r="GO119" s="26"/>
      <c r="GP119" s="26"/>
      <c r="GQ119" s="26"/>
      <c r="GR119" s="26"/>
      <c r="GS119" s="26"/>
      <c r="GT119" s="26"/>
      <c r="GU119" s="26"/>
      <c r="GV119" s="26"/>
      <c r="GW119" s="26"/>
      <c r="GX119" s="26"/>
      <c r="GY119" s="26"/>
      <c r="GZ119" s="26"/>
      <c r="HA119" s="26"/>
      <c r="HB119" s="26"/>
      <c r="HC119" s="26"/>
      <c r="HD119" s="26"/>
      <c r="HE119" s="26"/>
      <c r="HF119" s="26"/>
      <c r="HG119" s="26"/>
      <c r="HH119" s="26"/>
      <c r="HI119" s="26"/>
      <c r="HJ119" s="26"/>
      <c r="HK119" s="26"/>
      <c r="HL119" s="26"/>
      <c r="HM119" s="26"/>
      <c r="HN119" s="26"/>
      <c r="HO119" s="26"/>
      <c r="HP119" s="26"/>
      <c r="HQ119" s="26"/>
      <c r="HR119" s="26"/>
      <c r="HS119" s="26"/>
      <c r="HT119" s="26"/>
      <c r="HU119" s="26"/>
      <c r="HV119" s="26"/>
      <c r="HW119" s="26"/>
      <c r="HX119" s="26"/>
      <c r="HY119" s="26"/>
      <c r="HZ119" s="26"/>
      <c r="IA119" s="26"/>
      <c r="IB119" s="26"/>
      <c r="IC119" s="26"/>
      <c r="ID119" s="26"/>
      <c r="IE119" s="26"/>
      <c r="IF119" s="26"/>
      <c r="IG119" s="26"/>
      <c r="IH119" s="26"/>
      <c r="II119" s="26"/>
      <c r="IJ119" s="26"/>
      <c r="IK119" s="26"/>
      <c r="IL119" s="26"/>
      <c r="IM119" s="26"/>
      <c r="IN119" s="26"/>
      <c r="IO119" s="26"/>
      <c r="IP119" s="26"/>
      <c r="IQ119" s="26"/>
      <c r="IR119" s="26"/>
      <c r="IS119" s="26"/>
      <c r="IT119" s="26"/>
    </row>
    <row r="120" spans="1:254" ht="22.5" customHeight="1" thickBot="1">
      <c r="A120" s="26"/>
      <c r="B120" s="402"/>
      <c r="C120" s="155"/>
      <c r="D120" s="155"/>
      <c r="E120" s="403" t="str">
        <f>IF(OR(NOT(E118=""),C85=""),"",U85)</f>
        <v/>
      </c>
      <c r="F120" s="155"/>
      <c r="G120" s="155"/>
      <c r="H120" s="155"/>
      <c r="I120" s="155"/>
      <c r="J120" s="155"/>
      <c r="K120" s="155"/>
      <c r="L120" s="155"/>
      <c r="M120" s="404"/>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c r="IE120" s="26"/>
      <c r="IF120" s="26"/>
      <c r="IG120" s="26"/>
      <c r="IH120" s="26"/>
      <c r="II120" s="26"/>
      <c r="IJ120" s="26"/>
      <c r="IK120" s="26"/>
      <c r="IL120" s="26"/>
      <c r="IM120" s="26"/>
      <c r="IN120" s="26"/>
      <c r="IO120" s="26"/>
      <c r="IP120" s="26"/>
      <c r="IQ120" s="26"/>
      <c r="IR120" s="26"/>
      <c r="IS120" s="26"/>
      <c r="IT120" s="26"/>
    </row>
    <row r="121" spans="1:254" ht="22.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c r="FR121" s="26"/>
      <c r="FS121" s="26"/>
      <c r="FT121" s="26"/>
      <c r="FU121" s="26"/>
      <c r="FV121" s="26"/>
      <c r="FW121" s="26"/>
      <c r="FX121" s="26"/>
      <c r="FY121" s="26"/>
      <c r="FZ121" s="26"/>
      <c r="GA121" s="26"/>
      <c r="GB121" s="26"/>
      <c r="GC121" s="26"/>
      <c r="GD121" s="26"/>
      <c r="GE121" s="26"/>
      <c r="GF121" s="26"/>
      <c r="GG121" s="26"/>
      <c r="GH121" s="26"/>
      <c r="GI121" s="26"/>
      <c r="GJ121" s="26"/>
      <c r="GK121" s="26"/>
      <c r="GL121" s="26"/>
      <c r="GM121" s="26"/>
      <c r="GN121" s="26"/>
      <c r="GO121" s="26"/>
      <c r="GP121" s="26"/>
      <c r="GQ121" s="26"/>
      <c r="GR121" s="26"/>
      <c r="GS121" s="26"/>
      <c r="GT121" s="26"/>
      <c r="GU121" s="26"/>
      <c r="GV121" s="26"/>
      <c r="GW121" s="26"/>
      <c r="GX121" s="26"/>
      <c r="GY121" s="26"/>
      <c r="GZ121" s="26"/>
      <c r="HA121" s="26"/>
      <c r="HB121" s="26"/>
      <c r="HC121" s="26"/>
      <c r="HD121" s="26"/>
      <c r="HE121" s="26"/>
      <c r="HF121" s="26"/>
      <c r="HG121" s="26"/>
      <c r="HH121" s="26"/>
      <c r="HI121" s="26"/>
      <c r="HJ121" s="26"/>
      <c r="HK121" s="26"/>
      <c r="HL121" s="26"/>
      <c r="HM121" s="26"/>
      <c r="HN121" s="26"/>
      <c r="HO121" s="26"/>
      <c r="HP121" s="26"/>
      <c r="HQ121" s="26"/>
      <c r="HR121" s="26"/>
      <c r="HS121" s="26"/>
      <c r="HT121" s="26"/>
      <c r="HU121" s="26"/>
      <c r="HV121" s="26"/>
      <c r="HW121" s="26"/>
      <c r="HX121" s="26"/>
      <c r="HY121" s="26"/>
      <c r="HZ121" s="26"/>
      <c r="IA121" s="26"/>
      <c r="IB121" s="26"/>
      <c r="IC121" s="26"/>
      <c r="ID121" s="26"/>
      <c r="IE121" s="26"/>
      <c r="IF121" s="26"/>
      <c r="IG121" s="26"/>
      <c r="IH121" s="26"/>
      <c r="II121" s="26"/>
      <c r="IJ121" s="26"/>
      <c r="IK121" s="26"/>
      <c r="IL121" s="26"/>
      <c r="IM121" s="26"/>
      <c r="IN121" s="26"/>
      <c r="IO121" s="26"/>
      <c r="IP121" s="26"/>
      <c r="IQ121" s="26"/>
      <c r="IR121" s="26"/>
      <c r="IS121" s="26"/>
      <c r="IT121" s="26"/>
    </row>
    <row r="122" spans="1:254" ht="22.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c r="IG122" s="26"/>
      <c r="IH122" s="26"/>
      <c r="II122" s="26"/>
      <c r="IJ122" s="26"/>
      <c r="IK122" s="26"/>
      <c r="IL122" s="26"/>
      <c r="IM122" s="26"/>
      <c r="IN122" s="26"/>
      <c r="IO122" s="26"/>
      <c r="IP122" s="26"/>
      <c r="IQ122" s="26"/>
      <c r="IR122" s="26"/>
      <c r="IS122" s="26"/>
      <c r="IT122" s="26"/>
    </row>
    <row r="123" spans="1:254" ht="22.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c r="FX123" s="26"/>
      <c r="FY123" s="26"/>
      <c r="FZ123" s="26"/>
      <c r="GA123" s="26"/>
      <c r="GB123" s="26"/>
      <c r="GC123" s="26"/>
      <c r="GD123" s="26"/>
      <c r="GE123" s="26"/>
      <c r="GF123" s="26"/>
      <c r="GG123" s="26"/>
      <c r="GH123" s="26"/>
      <c r="GI123" s="26"/>
      <c r="GJ123" s="26"/>
      <c r="GK123" s="26"/>
      <c r="GL123" s="26"/>
      <c r="GM123" s="26"/>
      <c r="GN123" s="26"/>
      <c r="GO123" s="26"/>
      <c r="GP123" s="26"/>
      <c r="GQ123" s="26"/>
      <c r="GR123" s="26"/>
      <c r="GS123" s="26"/>
      <c r="GT123" s="26"/>
      <c r="GU123" s="26"/>
      <c r="GV123" s="26"/>
      <c r="GW123" s="26"/>
      <c r="GX123" s="26"/>
      <c r="GY123" s="26"/>
      <c r="GZ123" s="26"/>
      <c r="HA123" s="26"/>
      <c r="HB123" s="26"/>
      <c r="HC123" s="26"/>
      <c r="HD123" s="26"/>
      <c r="HE123" s="26"/>
      <c r="HF123" s="26"/>
      <c r="HG123" s="26"/>
      <c r="HH123" s="26"/>
      <c r="HI123" s="26"/>
      <c r="HJ123" s="26"/>
      <c r="HK123" s="26"/>
      <c r="HL123" s="26"/>
      <c r="HM123" s="26"/>
      <c r="HN123" s="26"/>
      <c r="HO123" s="26"/>
      <c r="HP123" s="26"/>
      <c r="HQ123" s="26"/>
      <c r="HR123" s="26"/>
      <c r="HS123" s="26"/>
      <c r="HT123" s="26"/>
      <c r="HU123" s="26"/>
      <c r="HV123" s="26"/>
      <c r="HW123" s="26"/>
      <c r="HX123" s="26"/>
      <c r="HY123" s="26"/>
      <c r="HZ123" s="26"/>
      <c r="IA123" s="26"/>
      <c r="IB123" s="26"/>
      <c r="IC123" s="26"/>
      <c r="ID123" s="26"/>
      <c r="IE123" s="26"/>
      <c r="IF123" s="26"/>
      <c r="IG123" s="26"/>
      <c r="IH123" s="26"/>
      <c r="II123" s="26"/>
      <c r="IJ123" s="26"/>
      <c r="IK123" s="26"/>
      <c r="IL123" s="26"/>
      <c r="IM123" s="26"/>
      <c r="IN123" s="26"/>
      <c r="IO123" s="26"/>
      <c r="IP123" s="26"/>
      <c r="IQ123" s="26"/>
      <c r="IR123" s="26"/>
      <c r="IS123" s="26"/>
      <c r="IT123" s="26"/>
    </row>
    <row r="124" spans="1:254" ht="22.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c r="GG124" s="26"/>
      <c r="GH124" s="26"/>
      <c r="GI124" s="26"/>
      <c r="GJ124" s="26"/>
      <c r="GK124" s="26"/>
      <c r="GL124" s="26"/>
      <c r="GM124" s="26"/>
      <c r="GN124" s="26"/>
      <c r="GO124" s="26"/>
      <c r="GP124" s="26"/>
      <c r="GQ124" s="26"/>
      <c r="GR124" s="26"/>
      <c r="GS124" s="26"/>
      <c r="GT124" s="26"/>
      <c r="GU124" s="26"/>
      <c r="GV124" s="26"/>
      <c r="GW124" s="26"/>
      <c r="GX124" s="26"/>
      <c r="GY124" s="26"/>
      <c r="GZ124" s="26"/>
      <c r="HA124" s="26"/>
      <c r="HB124" s="26"/>
      <c r="HC124" s="26"/>
      <c r="HD124" s="26"/>
      <c r="HE124" s="26"/>
      <c r="HF124" s="26"/>
      <c r="HG124" s="26"/>
      <c r="HH124" s="26"/>
      <c r="HI124" s="26"/>
      <c r="HJ124" s="26"/>
      <c r="HK124" s="26"/>
      <c r="HL124" s="26"/>
      <c r="HM124" s="26"/>
      <c r="HN124" s="26"/>
      <c r="HO124" s="26"/>
      <c r="HP124" s="26"/>
      <c r="HQ124" s="26"/>
      <c r="HR124" s="26"/>
      <c r="HS124" s="26"/>
      <c r="HT124" s="26"/>
      <c r="HU124" s="26"/>
      <c r="HV124" s="26"/>
      <c r="HW124" s="26"/>
      <c r="HX124" s="26"/>
      <c r="HY124" s="26"/>
      <c r="HZ124" s="26"/>
      <c r="IA124" s="26"/>
      <c r="IB124" s="26"/>
      <c r="IC124" s="26"/>
      <c r="ID124" s="26"/>
      <c r="IE124" s="26"/>
      <c r="IF124" s="26"/>
      <c r="IG124" s="26"/>
      <c r="IH124" s="26"/>
      <c r="II124" s="26"/>
      <c r="IJ124" s="26"/>
      <c r="IK124" s="26"/>
      <c r="IL124" s="26"/>
      <c r="IM124" s="26"/>
      <c r="IN124" s="26"/>
      <c r="IO124" s="26"/>
      <c r="IP124" s="26"/>
      <c r="IQ124" s="26"/>
      <c r="IR124" s="26"/>
      <c r="IS124" s="26"/>
      <c r="IT124" s="26"/>
    </row>
    <row r="125" spans="1:254" ht="22.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c r="IE125" s="26"/>
      <c r="IF125" s="26"/>
      <c r="IG125" s="26"/>
      <c r="IH125" s="26"/>
      <c r="II125" s="26"/>
      <c r="IJ125" s="26"/>
      <c r="IK125" s="26"/>
      <c r="IL125" s="26"/>
      <c r="IM125" s="26"/>
      <c r="IN125" s="26"/>
      <c r="IO125" s="26"/>
      <c r="IP125" s="26"/>
      <c r="IQ125" s="26"/>
      <c r="IR125" s="26"/>
      <c r="IS125" s="26"/>
      <c r="IT125" s="26"/>
    </row>
    <row r="126" spans="1:254" ht="22.5" customHeight="1">
      <c r="A126" s="26"/>
      <c r="B126" s="405"/>
      <c r="C126" s="405"/>
      <c r="D126" s="75"/>
      <c r="E126" s="75"/>
      <c r="F126" s="26"/>
      <c r="G126" s="26"/>
      <c r="H126" s="26"/>
      <c r="I126" s="26"/>
      <c r="J126" s="26"/>
      <c r="K126" s="26"/>
      <c r="L126" s="26"/>
      <c r="M126" s="26"/>
      <c r="N126" s="75"/>
      <c r="O126" s="75"/>
      <c r="P126" s="75"/>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c r="IE126" s="26"/>
      <c r="IF126" s="26"/>
      <c r="IG126" s="26"/>
      <c r="IH126" s="26"/>
      <c r="II126" s="26"/>
      <c r="IJ126" s="26"/>
      <c r="IK126" s="26"/>
      <c r="IL126" s="26"/>
      <c r="IM126" s="26"/>
      <c r="IN126" s="26"/>
      <c r="IO126" s="26"/>
      <c r="IP126" s="26"/>
      <c r="IQ126" s="26"/>
      <c r="IR126" s="26"/>
      <c r="IS126" s="26"/>
      <c r="IT126" s="26"/>
    </row>
    <row r="127" spans="1:254" ht="22.5" customHeight="1">
      <c r="A127" s="26"/>
      <c r="B127" s="405"/>
      <c r="C127" s="405"/>
      <c r="D127" s="75"/>
      <c r="E127" s="75"/>
      <c r="F127" s="26"/>
      <c r="G127" s="26"/>
      <c r="H127" s="26"/>
      <c r="I127" s="26"/>
      <c r="J127" s="26"/>
      <c r="K127" s="26"/>
      <c r="L127" s="26"/>
      <c r="M127" s="26"/>
      <c r="N127" s="75"/>
      <c r="O127" s="75"/>
      <c r="P127" s="75"/>
      <c r="Q127" s="26"/>
      <c r="R127" s="406" t="s">
        <v>337</v>
      </c>
      <c r="S127" s="407">
        <v>1</v>
      </c>
      <c r="T127" s="406" t="s">
        <v>337</v>
      </c>
      <c r="U127" s="406">
        <v>1</v>
      </c>
      <c r="V127" s="26" t="s">
        <v>374</v>
      </c>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c r="GH127" s="26"/>
      <c r="GI127" s="26"/>
      <c r="GJ127" s="26"/>
      <c r="GK127" s="26"/>
      <c r="GL127" s="26"/>
      <c r="GM127" s="26"/>
      <c r="GN127" s="26"/>
      <c r="GO127" s="26"/>
      <c r="GP127" s="26"/>
      <c r="GQ127" s="26"/>
      <c r="GR127" s="26"/>
      <c r="GS127" s="26"/>
      <c r="GT127" s="26"/>
      <c r="GU127" s="26"/>
      <c r="GV127" s="26"/>
      <c r="GW127" s="26"/>
      <c r="GX127" s="26"/>
      <c r="GY127" s="26"/>
      <c r="GZ127" s="26"/>
      <c r="HA127" s="26"/>
      <c r="HB127" s="26"/>
      <c r="HC127" s="26"/>
      <c r="HD127" s="26"/>
      <c r="HE127" s="26"/>
      <c r="HF127" s="26"/>
      <c r="HG127" s="26"/>
      <c r="HH127" s="26"/>
      <c r="HI127" s="26"/>
      <c r="HJ127" s="26"/>
      <c r="HK127" s="26"/>
      <c r="HL127" s="26"/>
      <c r="HM127" s="26"/>
      <c r="HN127" s="26"/>
      <c r="HO127" s="26"/>
      <c r="HP127" s="26"/>
      <c r="HQ127" s="26"/>
      <c r="HR127" s="26"/>
      <c r="HS127" s="26"/>
      <c r="HT127" s="26"/>
      <c r="HU127" s="26"/>
      <c r="HV127" s="26"/>
      <c r="HW127" s="26"/>
      <c r="HX127" s="26"/>
      <c r="HY127" s="26"/>
      <c r="HZ127" s="26"/>
      <c r="IA127" s="26"/>
      <c r="IB127" s="26"/>
      <c r="IC127" s="26"/>
      <c r="ID127" s="26"/>
      <c r="IE127" s="26"/>
      <c r="IF127" s="26"/>
      <c r="IG127" s="26"/>
      <c r="IH127" s="26"/>
      <c r="II127" s="26"/>
      <c r="IJ127" s="26"/>
      <c r="IK127" s="26"/>
      <c r="IL127" s="26"/>
      <c r="IM127" s="26"/>
      <c r="IN127" s="26"/>
      <c r="IO127" s="26"/>
      <c r="IP127" s="26"/>
      <c r="IQ127" s="26"/>
      <c r="IR127" s="26"/>
      <c r="IS127" s="26"/>
      <c r="IT127" s="26"/>
    </row>
    <row r="128" spans="1:254" ht="22.5" customHeight="1">
      <c r="A128" s="26"/>
      <c r="B128" s="75"/>
      <c r="C128" s="75"/>
      <c r="D128" s="75"/>
      <c r="E128" s="75"/>
      <c r="F128" s="26"/>
      <c r="G128" s="26"/>
      <c r="H128" s="26"/>
      <c r="I128" s="26"/>
      <c r="J128" s="26"/>
      <c r="K128" s="26"/>
      <c r="L128" s="26"/>
      <c r="M128" s="26"/>
      <c r="N128" s="75"/>
      <c r="O128" s="75"/>
      <c r="P128" s="75"/>
      <c r="Q128" s="26"/>
      <c r="R128" s="406" t="s">
        <v>338</v>
      </c>
      <c r="S128" s="407">
        <v>2</v>
      </c>
      <c r="T128" s="406" t="s">
        <v>339</v>
      </c>
      <c r="U128" s="406">
        <v>2</v>
      </c>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c r="IF128" s="26"/>
      <c r="IG128" s="26"/>
      <c r="IH128" s="26"/>
      <c r="II128" s="26"/>
      <c r="IJ128" s="26"/>
      <c r="IK128" s="26"/>
      <c r="IL128" s="26"/>
      <c r="IM128" s="26"/>
      <c r="IN128" s="26"/>
      <c r="IO128" s="26"/>
      <c r="IP128" s="26"/>
      <c r="IQ128" s="26"/>
      <c r="IR128" s="26"/>
      <c r="IS128" s="26"/>
      <c r="IT128" s="26"/>
    </row>
    <row r="129" spans="1:254" ht="22.5" customHeight="1">
      <c r="A129" s="26"/>
      <c r="B129" s="75"/>
      <c r="C129" s="75"/>
      <c r="D129" s="75"/>
      <c r="E129" s="75"/>
      <c r="F129" s="26"/>
      <c r="G129" s="26"/>
      <c r="H129" s="26"/>
      <c r="I129" s="26"/>
      <c r="J129" s="26"/>
      <c r="K129" s="26"/>
      <c r="L129" s="26"/>
      <c r="M129" s="26"/>
      <c r="N129" s="26"/>
      <c r="O129" s="26"/>
      <c r="P129" s="26"/>
      <c r="Q129" s="26"/>
      <c r="R129" s="406" t="s">
        <v>340</v>
      </c>
      <c r="S129" s="407">
        <v>3</v>
      </c>
      <c r="T129" s="406" t="s">
        <v>341</v>
      </c>
      <c r="U129" s="406">
        <v>3</v>
      </c>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c r="IE129" s="26"/>
      <c r="IF129" s="26"/>
      <c r="IG129" s="26"/>
      <c r="IH129" s="26"/>
      <c r="II129" s="26"/>
      <c r="IJ129" s="26"/>
      <c r="IK129" s="26"/>
      <c r="IL129" s="26"/>
      <c r="IM129" s="26"/>
      <c r="IN129" s="26"/>
      <c r="IO129" s="26"/>
      <c r="IP129" s="26"/>
      <c r="IQ129" s="26"/>
      <c r="IR129" s="26"/>
      <c r="IS129" s="26"/>
      <c r="IT129" s="26"/>
    </row>
    <row r="130" spans="1:254" ht="22.5" customHeight="1">
      <c r="A130" s="26"/>
      <c r="B130" s="75"/>
      <c r="C130" s="75"/>
      <c r="D130" s="75"/>
      <c r="E130" s="75"/>
      <c r="F130" s="26"/>
      <c r="G130" s="26"/>
      <c r="H130" s="26"/>
      <c r="I130" s="26"/>
      <c r="J130" s="26"/>
      <c r="K130" s="26"/>
      <c r="L130" s="26"/>
      <c r="M130" s="26"/>
      <c r="N130" s="26"/>
      <c r="O130" s="26"/>
      <c r="P130" s="26"/>
      <c r="Q130" s="26"/>
      <c r="R130" s="406" t="s">
        <v>342</v>
      </c>
      <c r="S130" s="407">
        <v>4</v>
      </c>
      <c r="T130" s="406" t="s">
        <v>343</v>
      </c>
      <c r="U130" s="406">
        <v>4</v>
      </c>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c r="GG130" s="26"/>
      <c r="GH130" s="26"/>
      <c r="GI130" s="26"/>
      <c r="GJ130" s="26"/>
      <c r="GK130" s="26"/>
      <c r="GL130" s="26"/>
      <c r="GM130" s="26"/>
      <c r="GN130" s="26"/>
      <c r="GO130" s="26"/>
      <c r="GP130" s="26"/>
      <c r="GQ130" s="26"/>
      <c r="GR130" s="26"/>
      <c r="GS130" s="26"/>
      <c r="GT130" s="26"/>
      <c r="GU130" s="26"/>
      <c r="GV130" s="26"/>
      <c r="GW130" s="26"/>
      <c r="GX130" s="26"/>
      <c r="GY130" s="26"/>
      <c r="GZ130" s="26"/>
      <c r="HA130" s="26"/>
      <c r="HB130" s="26"/>
      <c r="HC130" s="26"/>
      <c r="HD130" s="26"/>
      <c r="HE130" s="26"/>
      <c r="HF130" s="26"/>
      <c r="HG130" s="26"/>
      <c r="HH130" s="26"/>
      <c r="HI130" s="26"/>
      <c r="HJ130" s="26"/>
      <c r="HK130" s="26"/>
      <c r="HL130" s="26"/>
      <c r="HM130" s="26"/>
      <c r="HN130" s="26"/>
      <c r="HO130" s="26"/>
      <c r="HP130" s="26"/>
      <c r="HQ130" s="26"/>
      <c r="HR130" s="26"/>
      <c r="HS130" s="26"/>
      <c r="HT130" s="26"/>
      <c r="HU130" s="26"/>
      <c r="HV130" s="26"/>
      <c r="HW130" s="26"/>
      <c r="HX130" s="26"/>
      <c r="HY130" s="26"/>
      <c r="HZ130" s="26"/>
      <c r="IA130" s="26"/>
      <c r="IB130" s="26"/>
      <c r="IC130" s="26"/>
      <c r="ID130" s="26"/>
      <c r="IE130" s="26"/>
      <c r="IF130" s="26"/>
      <c r="IG130" s="26"/>
      <c r="IH130" s="26"/>
      <c r="II130" s="26"/>
      <c r="IJ130" s="26"/>
      <c r="IK130" s="26"/>
      <c r="IL130" s="26"/>
      <c r="IM130" s="26"/>
      <c r="IN130" s="26"/>
      <c r="IO130" s="26"/>
      <c r="IP130" s="26"/>
      <c r="IQ130" s="26"/>
      <c r="IR130" s="26"/>
      <c r="IS130" s="26"/>
      <c r="IT130" s="26"/>
    </row>
    <row r="131" spans="1:254" ht="22.5" customHeight="1">
      <c r="A131" s="26"/>
      <c r="B131" s="75"/>
      <c r="C131" s="75"/>
      <c r="D131" s="75"/>
      <c r="E131" s="75"/>
      <c r="F131" s="26"/>
      <c r="G131" s="26"/>
      <c r="H131" s="26"/>
      <c r="I131" s="26"/>
      <c r="J131" s="26"/>
      <c r="K131" s="26"/>
      <c r="L131" s="26"/>
      <c r="M131" s="26"/>
      <c r="N131" s="26"/>
      <c r="O131" s="26"/>
      <c r="P131" s="26"/>
      <c r="Q131" s="26"/>
      <c r="R131" s="406" t="s">
        <v>344</v>
      </c>
      <c r="S131" s="407">
        <v>5</v>
      </c>
      <c r="T131" s="406" t="s">
        <v>345</v>
      </c>
      <c r="U131" s="406">
        <v>5</v>
      </c>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c r="GH131" s="26"/>
      <c r="GI131" s="26"/>
      <c r="GJ131" s="26"/>
      <c r="GK131" s="26"/>
      <c r="GL131" s="26"/>
      <c r="GM131" s="26"/>
      <c r="GN131" s="26"/>
      <c r="GO131" s="26"/>
      <c r="GP131" s="26"/>
      <c r="GQ131" s="26"/>
      <c r="GR131" s="26"/>
      <c r="GS131" s="26"/>
      <c r="GT131" s="26"/>
      <c r="GU131" s="26"/>
      <c r="GV131" s="26"/>
      <c r="GW131" s="26"/>
      <c r="GX131" s="26"/>
      <c r="GY131" s="26"/>
      <c r="GZ131" s="26"/>
      <c r="HA131" s="26"/>
      <c r="HB131" s="26"/>
      <c r="HC131" s="26"/>
      <c r="HD131" s="26"/>
      <c r="HE131" s="26"/>
      <c r="HF131" s="26"/>
      <c r="HG131" s="26"/>
      <c r="HH131" s="26"/>
      <c r="HI131" s="26"/>
      <c r="HJ131" s="26"/>
      <c r="HK131" s="26"/>
      <c r="HL131" s="26"/>
      <c r="HM131" s="26"/>
      <c r="HN131" s="26"/>
      <c r="HO131" s="26"/>
      <c r="HP131" s="26"/>
      <c r="HQ131" s="26"/>
      <c r="HR131" s="26"/>
      <c r="HS131" s="26"/>
      <c r="HT131" s="26"/>
      <c r="HU131" s="26"/>
      <c r="HV131" s="26"/>
      <c r="HW131" s="26"/>
      <c r="HX131" s="26"/>
      <c r="HY131" s="26"/>
      <c r="HZ131" s="26"/>
      <c r="IA131" s="26"/>
      <c r="IB131" s="26"/>
      <c r="IC131" s="26"/>
      <c r="ID131" s="26"/>
      <c r="IE131" s="26"/>
      <c r="IF131" s="26"/>
      <c r="IG131" s="26"/>
      <c r="IH131" s="26"/>
      <c r="II131" s="26"/>
      <c r="IJ131" s="26"/>
      <c r="IK131" s="26"/>
      <c r="IL131" s="26"/>
      <c r="IM131" s="26"/>
      <c r="IN131" s="26"/>
      <c r="IO131" s="26"/>
      <c r="IP131" s="26"/>
      <c r="IQ131" s="26"/>
      <c r="IR131" s="26"/>
      <c r="IS131" s="26"/>
      <c r="IT131" s="26"/>
    </row>
    <row r="132" spans="1:254" ht="22.5" customHeight="1">
      <c r="A132" s="26"/>
      <c r="B132" s="75"/>
      <c r="C132" s="75"/>
      <c r="D132" s="75"/>
      <c r="E132" s="75"/>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c r="IE132" s="26"/>
      <c r="IF132" s="26"/>
      <c r="IG132" s="26"/>
      <c r="IH132" s="26"/>
      <c r="II132" s="26"/>
      <c r="IJ132" s="26"/>
      <c r="IK132" s="26"/>
      <c r="IL132" s="26"/>
      <c r="IM132" s="26"/>
      <c r="IN132" s="26"/>
      <c r="IO132" s="26"/>
      <c r="IP132" s="26"/>
      <c r="IQ132" s="26"/>
      <c r="IR132" s="26"/>
      <c r="IS132" s="26"/>
      <c r="IT132" s="26"/>
    </row>
    <row r="133" spans="1:254" ht="22.5" customHeight="1">
      <c r="A133" s="26"/>
      <c r="B133" s="75"/>
      <c r="C133" s="75"/>
      <c r="D133" s="75"/>
      <c r="E133" s="75"/>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c r="FX133" s="26"/>
      <c r="FY133" s="26"/>
      <c r="FZ133" s="26"/>
      <c r="GA133" s="26"/>
      <c r="GB133" s="26"/>
      <c r="GC133" s="26"/>
      <c r="GD133" s="26"/>
      <c r="GE133" s="26"/>
      <c r="GF133" s="26"/>
      <c r="GG133" s="26"/>
      <c r="GH133" s="26"/>
      <c r="GI133" s="26"/>
      <c r="GJ133" s="26"/>
      <c r="GK133" s="26"/>
      <c r="GL133" s="26"/>
      <c r="GM133" s="26"/>
      <c r="GN133" s="26"/>
      <c r="GO133" s="26"/>
      <c r="GP133" s="26"/>
      <c r="GQ133" s="26"/>
      <c r="GR133" s="26"/>
      <c r="GS133" s="26"/>
      <c r="GT133" s="26"/>
      <c r="GU133" s="26"/>
      <c r="GV133" s="26"/>
      <c r="GW133" s="26"/>
      <c r="GX133" s="26"/>
      <c r="GY133" s="26"/>
      <c r="GZ133" s="26"/>
      <c r="HA133" s="26"/>
      <c r="HB133" s="26"/>
      <c r="HC133" s="26"/>
      <c r="HD133" s="26"/>
      <c r="HE133" s="26"/>
      <c r="HF133" s="26"/>
      <c r="HG133" s="26"/>
      <c r="HH133" s="26"/>
      <c r="HI133" s="26"/>
      <c r="HJ133" s="26"/>
      <c r="HK133" s="26"/>
      <c r="HL133" s="26"/>
      <c r="HM133" s="26"/>
      <c r="HN133" s="26"/>
      <c r="HO133" s="26"/>
      <c r="HP133" s="26"/>
      <c r="HQ133" s="26"/>
      <c r="HR133" s="26"/>
      <c r="HS133" s="26"/>
      <c r="HT133" s="26"/>
      <c r="HU133" s="26"/>
      <c r="HV133" s="26"/>
      <c r="HW133" s="26"/>
      <c r="HX133" s="26"/>
      <c r="HY133" s="26"/>
      <c r="HZ133" s="26"/>
      <c r="IA133" s="26"/>
      <c r="IB133" s="26"/>
      <c r="IC133" s="26"/>
      <c r="ID133" s="26"/>
      <c r="IE133" s="26"/>
      <c r="IF133" s="26"/>
      <c r="IG133" s="26"/>
      <c r="IH133" s="26"/>
      <c r="II133" s="26"/>
      <c r="IJ133" s="26"/>
      <c r="IK133" s="26"/>
      <c r="IL133" s="26"/>
      <c r="IM133" s="26"/>
      <c r="IN133" s="26"/>
      <c r="IO133" s="26"/>
      <c r="IP133" s="26"/>
      <c r="IQ133" s="26"/>
      <c r="IR133" s="26"/>
      <c r="IS133" s="26"/>
      <c r="IT133" s="26"/>
    </row>
    <row r="134" spans="1:254" ht="22.5" customHeight="1">
      <c r="A134" s="26"/>
      <c r="B134" s="75"/>
      <c r="C134" s="75"/>
      <c r="D134" s="75"/>
      <c r="E134" s="75"/>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c r="GH134" s="26"/>
      <c r="GI134" s="26"/>
      <c r="GJ134" s="26"/>
      <c r="GK134" s="26"/>
      <c r="GL134" s="26"/>
      <c r="GM134" s="26"/>
      <c r="GN134" s="26"/>
      <c r="GO134" s="26"/>
      <c r="GP134" s="26"/>
      <c r="GQ134" s="26"/>
      <c r="GR134" s="26"/>
      <c r="GS134" s="26"/>
      <c r="GT134" s="26"/>
      <c r="GU134" s="26"/>
      <c r="GV134" s="26"/>
      <c r="GW134" s="26"/>
      <c r="GX134" s="26"/>
      <c r="GY134" s="26"/>
      <c r="GZ134" s="26"/>
      <c r="HA134" s="26"/>
      <c r="HB134" s="26"/>
      <c r="HC134" s="26"/>
      <c r="HD134" s="26"/>
      <c r="HE134" s="26"/>
      <c r="HF134" s="26"/>
      <c r="HG134" s="26"/>
      <c r="HH134" s="26"/>
      <c r="HI134" s="26"/>
      <c r="HJ134" s="26"/>
      <c r="HK134" s="26"/>
      <c r="HL134" s="26"/>
      <c r="HM134" s="26"/>
      <c r="HN134" s="26"/>
      <c r="HO134" s="26"/>
      <c r="HP134" s="26"/>
      <c r="HQ134" s="26"/>
      <c r="HR134" s="26"/>
      <c r="HS134" s="26"/>
      <c r="HT134" s="26"/>
      <c r="HU134" s="26"/>
      <c r="HV134" s="26"/>
      <c r="HW134" s="26"/>
      <c r="HX134" s="26"/>
      <c r="HY134" s="26"/>
      <c r="HZ134" s="26"/>
      <c r="IA134" s="26"/>
      <c r="IB134" s="26"/>
      <c r="IC134" s="26"/>
      <c r="ID134" s="26"/>
      <c r="IE134" s="26"/>
      <c r="IF134" s="26"/>
      <c r="IG134" s="26"/>
      <c r="IH134" s="26"/>
      <c r="II134" s="26"/>
      <c r="IJ134" s="26"/>
      <c r="IK134" s="26"/>
      <c r="IL134" s="26"/>
      <c r="IM134" s="26"/>
      <c r="IN134" s="26"/>
      <c r="IO134" s="26"/>
      <c r="IP134" s="26"/>
      <c r="IQ134" s="26"/>
      <c r="IR134" s="26"/>
      <c r="IS134" s="26"/>
      <c r="IT134" s="26"/>
    </row>
    <row r="135" spans="1:254" ht="22.5" customHeight="1">
      <c r="A135" s="26"/>
      <c r="B135" s="75"/>
      <c r="C135" s="75"/>
      <c r="D135" s="75"/>
      <c r="E135" s="75"/>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c r="FX135" s="26"/>
      <c r="FY135" s="26"/>
      <c r="FZ135" s="26"/>
      <c r="GA135" s="26"/>
      <c r="GB135" s="26"/>
      <c r="GC135" s="26"/>
      <c r="GD135" s="26"/>
      <c r="GE135" s="26"/>
      <c r="GF135" s="26"/>
      <c r="GG135" s="26"/>
      <c r="GH135" s="26"/>
      <c r="GI135" s="26"/>
      <c r="GJ135" s="26"/>
      <c r="GK135" s="26"/>
      <c r="GL135" s="26"/>
      <c r="GM135" s="26"/>
      <c r="GN135" s="26"/>
      <c r="GO135" s="26"/>
      <c r="GP135" s="26"/>
      <c r="GQ135" s="26"/>
      <c r="GR135" s="26"/>
      <c r="GS135" s="26"/>
      <c r="GT135" s="26"/>
      <c r="GU135" s="26"/>
      <c r="GV135" s="26"/>
      <c r="GW135" s="26"/>
      <c r="GX135" s="26"/>
      <c r="GY135" s="26"/>
      <c r="GZ135" s="26"/>
      <c r="HA135" s="26"/>
      <c r="HB135" s="26"/>
      <c r="HC135" s="26"/>
      <c r="HD135" s="26"/>
      <c r="HE135" s="26"/>
      <c r="HF135" s="26"/>
      <c r="HG135" s="26"/>
      <c r="HH135" s="26"/>
      <c r="HI135" s="26"/>
      <c r="HJ135" s="26"/>
      <c r="HK135" s="26"/>
      <c r="HL135" s="26"/>
      <c r="HM135" s="26"/>
      <c r="HN135" s="26"/>
      <c r="HO135" s="26"/>
      <c r="HP135" s="26"/>
      <c r="HQ135" s="26"/>
      <c r="HR135" s="26"/>
      <c r="HS135" s="26"/>
      <c r="HT135" s="26"/>
      <c r="HU135" s="26"/>
      <c r="HV135" s="26"/>
      <c r="HW135" s="26"/>
      <c r="HX135" s="26"/>
      <c r="HY135" s="26"/>
      <c r="HZ135" s="26"/>
      <c r="IA135" s="26"/>
      <c r="IB135" s="26"/>
      <c r="IC135" s="26"/>
      <c r="ID135" s="26"/>
      <c r="IE135" s="26"/>
      <c r="IF135" s="26"/>
      <c r="IG135" s="26"/>
      <c r="IH135" s="26"/>
      <c r="II135" s="26"/>
      <c r="IJ135" s="26"/>
      <c r="IK135" s="26"/>
      <c r="IL135" s="26"/>
      <c r="IM135" s="26"/>
      <c r="IN135" s="26"/>
      <c r="IO135" s="26"/>
      <c r="IP135" s="26"/>
      <c r="IQ135" s="26"/>
      <c r="IR135" s="26"/>
      <c r="IS135" s="26"/>
      <c r="IT135" s="26"/>
    </row>
    <row r="136" spans="1:254" ht="22.5" customHeight="1">
      <c r="A136" s="26"/>
      <c r="B136" s="75"/>
      <c r="C136" s="75"/>
      <c r="D136" s="75"/>
      <c r="E136" s="75"/>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c r="FR136" s="26"/>
      <c r="FS136" s="26"/>
      <c r="FT136" s="26"/>
      <c r="FU136" s="26"/>
      <c r="FV136" s="26"/>
      <c r="FW136" s="26"/>
      <c r="FX136" s="26"/>
      <c r="FY136" s="26"/>
      <c r="FZ136" s="26"/>
      <c r="GA136" s="26"/>
      <c r="GB136" s="26"/>
      <c r="GC136" s="26"/>
      <c r="GD136" s="26"/>
      <c r="GE136" s="26"/>
      <c r="GF136" s="26"/>
      <c r="GG136" s="26"/>
      <c r="GH136" s="26"/>
      <c r="GI136" s="26"/>
      <c r="GJ136" s="26"/>
      <c r="GK136" s="26"/>
      <c r="GL136" s="26"/>
      <c r="GM136" s="26"/>
      <c r="GN136" s="26"/>
      <c r="GO136" s="26"/>
      <c r="GP136" s="26"/>
      <c r="GQ136" s="26"/>
      <c r="GR136" s="26"/>
      <c r="GS136" s="26"/>
      <c r="GT136" s="26"/>
      <c r="GU136" s="26"/>
      <c r="GV136" s="26"/>
      <c r="GW136" s="26"/>
      <c r="GX136" s="26"/>
      <c r="GY136" s="26"/>
      <c r="GZ136" s="26"/>
      <c r="HA136" s="26"/>
      <c r="HB136" s="26"/>
      <c r="HC136" s="26"/>
      <c r="HD136" s="26"/>
      <c r="HE136" s="26"/>
      <c r="HF136" s="26"/>
      <c r="HG136" s="26"/>
      <c r="HH136" s="26"/>
      <c r="HI136" s="26"/>
      <c r="HJ136" s="26"/>
      <c r="HK136" s="26"/>
      <c r="HL136" s="26"/>
      <c r="HM136" s="26"/>
      <c r="HN136" s="26"/>
      <c r="HO136" s="26"/>
      <c r="HP136" s="26"/>
      <c r="HQ136" s="26"/>
      <c r="HR136" s="26"/>
      <c r="HS136" s="26"/>
      <c r="HT136" s="26"/>
      <c r="HU136" s="26"/>
      <c r="HV136" s="26"/>
      <c r="HW136" s="26"/>
      <c r="HX136" s="26"/>
      <c r="HY136" s="26"/>
      <c r="HZ136" s="26"/>
      <c r="IA136" s="26"/>
      <c r="IB136" s="26"/>
      <c r="IC136" s="26"/>
      <c r="ID136" s="26"/>
      <c r="IE136" s="26"/>
      <c r="IF136" s="26"/>
      <c r="IG136" s="26"/>
      <c r="IH136" s="26"/>
      <c r="II136" s="26"/>
      <c r="IJ136" s="26"/>
      <c r="IK136" s="26"/>
      <c r="IL136" s="26"/>
      <c r="IM136" s="26"/>
      <c r="IN136" s="26"/>
      <c r="IO136" s="26"/>
      <c r="IP136" s="26"/>
      <c r="IQ136" s="26"/>
      <c r="IR136" s="26"/>
      <c r="IS136" s="26"/>
      <c r="IT136" s="26"/>
    </row>
    <row r="137" spans="1:254" ht="22.5" customHeight="1">
      <c r="A137" s="26"/>
      <c r="B137" s="75"/>
      <c r="C137" s="75"/>
      <c r="D137" s="75"/>
      <c r="E137" s="75"/>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6"/>
      <c r="FG137" s="26"/>
      <c r="FH137" s="26"/>
      <c r="FI137" s="26"/>
      <c r="FJ137" s="26"/>
      <c r="FK137" s="26"/>
      <c r="FL137" s="26"/>
      <c r="FM137" s="26"/>
      <c r="FN137" s="26"/>
      <c r="FO137" s="26"/>
      <c r="FP137" s="26"/>
      <c r="FQ137" s="26"/>
      <c r="FR137" s="26"/>
      <c r="FS137" s="26"/>
      <c r="FT137" s="26"/>
      <c r="FU137" s="26"/>
      <c r="FV137" s="26"/>
      <c r="FW137" s="26"/>
      <c r="FX137" s="26"/>
      <c r="FY137" s="26"/>
      <c r="FZ137" s="26"/>
      <c r="GA137" s="26"/>
      <c r="GB137" s="26"/>
      <c r="GC137" s="26"/>
      <c r="GD137" s="26"/>
      <c r="GE137" s="26"/>
      <c r="GF137" s="26"/>
      <c r="GG137" s="26"/>
      <c r="GH137" s="26"/>
      <c r="GI137" s="26"/>
      <c r="GJ137" s="26"/>
      <c r="GK137" s="26"/>
      <c r="GL137" s="26"/>
      <c r="GM137" s="26"/>
      <c r="GN137" s="26"/>
      <c r="GO137" s="26"/>
      <c r="GP137" s="26"/>
      <c r="GQ137" s="26"/>
      <c r="GR137" s="26"/>
      <c r="GS137" s="26"/>
      <c r="GT137" s="26"/>
      <c r="GU137" s="26"/>
      <c r="GV137" s="26"/>
      <c r="GW137" s="26"/>
      <c r="GX137" s="26"/>
      <c r="GY137" s="26"/>
      <c r="GZ137" s="26"/>
      <c r="HA137" s="26"/>
      <c r="HB137" s="26"/>
      <c r="HC137" s="26"/>
      <c r="HD137" s="26"/>
      <c r="HE137" s="26"/>
      <c r="HF137" s="26"/>
      <c r="HG137" s="26"/>
      <c r="HH137" s="26"/>
      <c r="HI137" s="26"/>
      <c r="HJ137" s="26"/>
      <c r="HK137" s="26"/>
      <c r="HL137" s="26"/>
      <c r="HM137" s="26"/>
      <c r="HN137" s="26"/>
      <c r="HO137" s="26"/>
      <c r="HP137" s="26"/>
      <c r="HQ137" s="26"/>
      <c r="HR137" s="26"/>
      <c r="HS137" s="26"/>
      <c r="HT137" s="26"/>
      <c r="HU137" s="26"/>
      <c r="HV137" s="26"/>
      <c r="HW137" s="26"/>
      <c r="HX137" s="26"/>
      <c r="HY137" s="26"/>
      <c r="HZ137" s="26"/>
      <c r="IA137" s="26"/>
      <c r="IB137" s="26"/>
      <c r="IC137" s="26"/>
      <c r="ID137" s="26"/>
      <c r="IE137" s="26"/>
      <c r="IF137" s="26"/>
      <c r="IG137" s="26"/>
      <c r="IH137" s="26"/>
      <c r="II137" s="26"/>
      <c r="IJ137" s="26"/>
      <c r="IK137" s="26"/>
      <c r="IL137" s="26"/>
      <c r="IM137" s="26"/>
      <c r="IN137" s="26"/>
      <c r="IO137" s="26"/>
      <c r="IP137" s="26"/>
      <c r="IQ137" s="26"/>
      <c r="IR137" s="26"/>
      <c r="IS137" s="26"/>
      <c r="IT137" s="26"/>
    </row>
    <row r="138" spans="1:254" ht="22.5" customHeight="1">
      <c r="A138" s="26"/>
      <c r="B138" s="75"/>
      <c r="C138" s="75"/>
      <c r="D138" s="75"/>
      <c r="E138" s="75"/>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6"/>
      <c r="FG138" s="26"/>
      <c r="FH138" s="26"/>
      <c r="FI138" s="26"/>
      <c r="FJ138" s="26"/>
      <c r="FK138" s="26"/>
      <c r="FL138" s="26"/>
      <c r="FM138" s="26"/>
      <c r="FN138" s="26"/>
      <c r="FO138" s="26"/>
      <c r="FP138" s="26"/>
      <c r="FQ138" s="26"/>
      <c r="FR138" s="26"/>
      <c r="FS138" s="26"/>
      <c r="FT138" s="26"/>
      <c r="FU138" s="26"/>
      <c r="FV138" s="26"/>
      <c r="FW138" s="26"/>
      <c r="FX138" s="26"/>
      <c r="FY138" s="26"/>
      <c r="FZ138" s="26"/>
      <c r="GA138" s="26"/>
      <c r="GB138" s="26"/>
      <c r="GC138" s="26"/>
      <c r="GD138" s="26"/>
      <c r="GE138" s="26"/>
      <c r="GF138" s="26"/>
      <c r="GG138" s="26"/>
      <c r="GH138" s="26"/>
      <c r="GI138" s="26"/>
      <c r="GJ138" s="26"/>
      <c r="GK138" s="26"/>
      <c r="GL138" s="26"/>
      <c r="GM138" s="26"/>
      <c r="GN138" s="26"/>
      <c r="GO138" s="26"/>
      <c r="GP138" s="26"/>
      <c r="GQ138" s="26"/>
      <c r="GR138" s="26"/>
      <c r="GS138" s="26"/>
      <c r="GT138" s="26"/>
      <c r="GU138" s="26"/>
      <c r="GV138" s="26"/>
      <c r="GW138" s="26"/>
      <c r="GX138" s="26"/>
      <c r="GY138" s="26"/>
      <c r="GZ138" s="26"/>
      <c r="HA138" s="26"/>
      <c r="HB138" s="26"/>
      <c r="HC138" s="26"/>
      <c r="HD138" s="26"/>
      <c r="HE138" s="26"/>
      <c r="HF138" s="26"/>
      <c r="HG138" s="26"/>
      <c r="HH138" s="26"/>
      <c r="HI138" s="26"/>
      <c r="HJ138" s="26"/>
      <c r="HK138" s="26"/>
      <c r="HL138" s="26"/>
      <c r="HM138" s="26"/>
      <c r="HN138" s="26"/>
      <c r="HO138" s="26"/>
      <c r="HP138" s="26"/>
      <c r="HQ138" s="26"/>
      <c r="HR138" s="26"/>
      <c r="HS138" s="26"/>
      <c r="HT138" s="26"/>
      <c r="HU138" s="26"/>
      <c r="HV138" s="26"/>
      <c r="HW138" s="26"/>
      <c r="HX138" s="26"/>
      <c r="HY138" s="26"/>
      <c r="HZ138" s="26"/>
      <c r="IA138" s="26"/>
      <c r="IB138" s="26"/>
      <c r="IC138" s="26"/>
      <c r="ID138" s="26"/>
      <c r="IE138" s="26"/>
      <c r="IF138" s="26"/>
      <c r="IG138" s="26"/>
      <c r="IH138" s="26"/>
      <c r="II138" s="26"/>
      <c r="IJ138" s="26"/>
      <c r="IK138" s="26"/>
      <c r="IL138" s="26"/>
      <c r="IM138" s="26"/>
      <c r="IN138" s="26"/>
      <c r="IO138" s="26"/>
      <c r="IP138" s="26"/>
      <c r="IQ138" s="26"/>
      <c r="IR138" s="26"/>
      <c r="IS138" s="26"/>
      <c r="IT138" s="26"/>
    </row>
    <row r="139" spans="1:254" ht="22.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6"/>
      <c r="FG139" s="26"/>
      <c r="FH139" s="26"/>
      <c r="FI139" s="26"/>
      <c r="FJ139" s="26"/>
      <c r="FK139" s="26"/>
      <c r="FL139" s="26"/>
      <c r="FM139" s="26"/>
      <c r="FN139" s="26"/>
      <c r="FO139" s="26"/>
      <c r="FP139" s="26"/>
      <c r="FQ139" s="26"/>
      <c r="FR139" s="26"/>
      <c r="FS139" s="26"/>
      <c r="FT139" s="26"/>
      <c r="FU139" s="26"/>
      <c r="FV139" s="26"/>
      <c r="FW139" s="26"/>
      <c r="FX139" s="26"/>
      <c r="FY139" s="26"/>
      <c r="FZ139" s="26"/>
      <c r="GA139" s="26"/>
      <c r="GB139" s="26"/>
      <c r="GC139" s="26"/>
      <c r="GD139" s="26"/>
      <c r="GE139" s="26"/>
      <c r="GF139" s="26"/>
      <c r="GG139" s="26"/>
      <c r="GH139" s="26"/>
      <c r="GI139" s="26"/>
      <c r="GJ139" s="26"/>
      <c r="GK139" s="26"/>
      <c r="GL139" s="26"/>
      <c r="GM139" s="26"/>
      <c r="GN139" s="26"/>
      <c r="GO139" s="26"/>
      <c r="GP139" s="26"/>
      <c r="GQ139" s="26"/>
      <c r="GR139" s="26"/>
      <c r="GS139" s="26"/>
      <c r="GT139" s="26"/>
      <c r="GU139" s="26"/>
      <c r="GV139" s="26"/>
      <c r="GW139" s="26"/>
      <c r="GX139" s="26"/>
      <c r="GY139" s="26"/>
      <c r="GZ139" s="26"/>
      <c r="HA139" s="26"/>
      <c r="HB139" s="26"/>
      <c r="HC139" s="26"/>
      <c r="HD139" s="26"/>
      <c r="HE139" s="26"/>
      <c r="HF139" s="26"/>
      <c r="HG139" s="26"/>
      <c r="HH139" s="26"/>
      <c r="HI139" s="26"/>
      <c r="HJ139" s="26"/>
      <c r="HK139" s="26"/>
      <c r="HL139" s="26"/>
      <c r="HM139" s="26"/>
      <c r="HN139" s="26"/>
      <c r="HO139" s="26"/>
      <c r="HP139" s="26"/>
      <c r="HQ139" s="26"/>
      <c r="HR139" s="26"/>
      <c r="HS139" s="26"/>
      <c r="HT139" s="26"/>
      <c r="HU139" s="26"/>
      <c r="HV139" s="26"/>
      <c r="HW139" s="26"/>
      <c r="HX139" s="26"/>
      <c r="HY139" s="26"/>
      <c r="HZ139" s="26"/>
      <c r="IA139" s="26"/>
      <c r="IB139" s="26"/>
      <c r="IC139" s="26"/>
      <c r="ID139" s="26"/>
      <c r="IE139" s="26"/>
      <c r="IF139" s="26"/>
      <c r="IG139" s="26"/>
      <c r="IH139" s="26"/>
      <c r="II139" s="26"/>
      <c r="IJ139" s="26"/>
      <c r="IK139" s="26"/>
      <c r="IL139" s="26"/>
      <c r="IM139" s="26"/>
      <c r="IN139" s="26"/>
      <c r="IO139" s="26"/>
      <c r="IP139" s="26"/>
      <c r="IQ139" s="26"/>
      <c r="IR139" s="26"/>
      <c r="IS139" s="26"/>
      <c r="IT139" s="26"/>
    </row>
    <row r="140" spans="1:254" ht="22.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6"/>
      <c r="FG140" s="26"/>
      <c r="FH140" s="26"/>
      <c r="FI140" s="26"/>
      <c r="FJ140" s="26"/>
      <c r="FK140" s="26"/>
      <c r="FL140" s="26"/>
      <c r="FM140" s="26"/>
      <c r="FN140" s="26"/>
      <c r="FO140" s="26"/>
      <c r="FP140" s="26"/>
      <c r="FQ140" s="26"/>
      <c r="FR140" s="26"/>
      <c r="FS140" s="26"/>
      <c r="FT140" s="26"/>
      <c r="FU140" s="26"/>
      <c r="FV140" s="26"/>
      <c r="FW140" s="26"/>
      <c r="FX140" s="26"/>
      <c r="FY140" s="26"/>
      <c r="FZ140" s="26"/>
      <c r="GA140" s="26"/>
      <c r="GB140" s="26"/>
      <c r="GC140" s="26"/>
      <c r="GD140" s="26"/>
      <c r="GE140" s="26"/>
      <c r="GF140" s="26"/>
      <c r="GG140" s="26"/>
      <c r="GH140" s="26"/>
      <c r="GI140" s="26"/>
      <c r="GJ140" s="26"/>
      <c r="GK140" s="26"/>
      <c r="GL140" s="26"/>
      <c r="GM140" s="26"/>
      <c r="GN140" s="26"/>
      <c r="GO140" s="26"/>
      <c r="GP140" s="26"/>
      <c r="GQ140" s="26"/>
      <c r="GR140" s="26"/>
      <c r="GS140" s="26"/>
      <c r="GT140" s="26"/>
      <c r="GU140" s="26"/>
      <c r="GV140" s="26"/>
      <c r="GW140" s="26"/>
      <c r="GX140" s="26"/>
      <c r="GY140" s="26"/>
      <c r="GZ140" s="26"/>
      <c r="HA140" s="26"/>
      <c r="HB140" s="26"/>
      <c r="HC140" s="26"/>
      <c r="HD140" s="26"/>
      <c r="HE140" s="26"/>
      <c r="HF140" s="26"/>
      <c r="HG140" s="26"/>
      <c r="HH140" s="26"/>
      <c r="HI140" s="26"/>
      <c r="HJ140" s="26"/>
      <c r="HK140" s="26"/>
      <c r="HL140" s="26"/>
      <c r="HM140" s="26"/>
      <c r="HN140" s="26"/>
      <c r="HO140" s="26"/>
      <c r="HP140" s="26"/>
      <c r="HQ140" s="26"/>
      <c r="HR140" s="26"/>
      <c r="HS140" s="26"/>
      <c r="HT140" s="26"/>
      <c r="HU140" s="26"/>
      <c r="HV140" s="26"/>
      <c r="HW140" s="26"/>
      <c r="HX140" s="26"/>
      <c r="HY140" s="26"/>
      <c r="HZ140" s="26"/>
      <c r="IA140" s="26"/>
      <c r="IB140" s="26"/>
      <c r="IC140" s="26"/>
      <c r="ID140" s="26"/>
      <c r="IE140" s="26"/>
      <c r="IF140" s="26"/>
      <c r="IG140" s="26"/>
      <c r="IH140" s="26"/>
      <c r="II140" s="26"/>
      <c r="IJ140" s="26"/>
      <c r="IK140" s="26"/>
      <c r="IL140" s="26"/>
      <c r="IM140" s="26"/>
      <c r="IN140" s="26"/>
      <c r="IO140" s="26"/>
      <c r="IP140" s="26"/>
      <c r="IQ140" s="26"/>
      <c r="IR140" s="26"/>
      <c r="IS140" s="26"/>
      <c r="IT140" s="26"/>
    </row>
    <row r="141" spans="1:254" ht="22.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6"/>
      <c r="FG141" s="26"/>
      <c r="FH141" s="26"/>
      <c r="FI141" s="26"/>
      <c r="FJ141" s="26"/>
      <c r="FK141" s="26"/>
      <c r="FL141" s="26"/>
      <c r="FM141" s="26"/>
      <c r="FN141" s="26"/>
      <c r="FO141" s="26"/>
      <c r="FP141" s="26"/>
      <c r="FQ141" s="26"/>
      <c r="FR141" s="26"/>
      <c r="FS141" s="26"/>
      <c r="FT141" s="26"/>
      <c r="FU141" s="26"/>
      <c r="FV141" s="26"/>
      <c r="FW141" s="26"/>
      <c r="FX141" s="26"/>
      <c r="FY141" s="26"/>
      <c r="FZ141" s="26"/>
      <c r="GA141" s="26"/>
      <c r="GB141" s="26"/>
      <c r="GC141" s="26"/>
      <c r="GD141" s="26"/>
      <c r="GE141" s="26"/>
      <c r="GF141" s="26"/>
      <c r="GG141" s="26"/>
      <c r="GH141" s="26"/>
      <c r="GI141" s="26"/>
      <c r="GJ141" s="26"/>
      <c r="GK141" s="26"/>
      <c r="GL141" s="26"/>
      <c r="GM141" s="26"/>
      <c r="GN141" s="26"/>
      <c r="GO141" s="26"/>
      <c r="GP141" s="26"/>
      <c r="GQ141" s="26"/>
      <c r="GR141" s="26"/>
      <c r="GS141" s="26"/>
      <c r="GT141" s="26"/>
      <c r="GU141" s="26"/>
      <c r="GV141" s="26"/>
      <c r="GW141" s="26"/>
      <c r="GX141" s="26"/>
      <c r="GY141" s="26"/>
      <c r="GZ141" s="26"/>
      <c r="HA141" s="26"/>
      <c r="HB141" s="26"/>
      <c r="HC141" s="26"/>
      <c r="HD141" s="26"/>
      <c r="HE141" s="26"/>
      <c r="HF141" s="26"/>
      <c r="HG141" s="26"/>
      <c r="HH141" s="26"/>
      <c r="HI141" s="26"/>
      <c r="HJ141" s="26"/>
      <c r="HK141" s="26"/>
      <c r="HL141" s="26"/>
      <c r="HM141" s="26"/>
      <c r="HN141" s="26"/>
      <c r="HO141" s="26"/>
      <c r="HP141" s="26"/>
      <c r="HQ141" s="26"/>
      <c r="HR141" s="26"/>
      <c r="HS141" s="26"/>
      <c r="HT141" s="26"/>
      <c r="HU141" s="26"/>
      <c r="HV141" s="26"/>
      <c r="HW141" s="26"/>
      <c r="HX141" s="26"/>
      <c r="HY141" s="26"/>
      <c r="HZ141" s="26"/>
      <c r="IA141" s="26"/>
      <c r="IB141" s="26"/>
      <c r="IC141" s="26"/>
      <c r="ID141" s="26"/>
      <c r="IE141" s="26"/>
      <c r="IF141" s="26"/>
      <c r="IG141" s="26"/>
      <c r="IH141" s="26"/>
      <c r="II141" s="26"/>
      <c r="IJ141" s="26"/>
      <c r="IK141" s="26"/>
      <c r="IL141" s="26"/>
      <c r="IM141" s="26"/>
      <c r="IN141" s="26"/>
      <c r="IO141" s="26"/>
      <c r="IP141" s="26"/>
      <c r="IQ141" s="26"/>
      <c r="IR141" s="26"/>
      <c r="IS141" s="26"/>
      <c r="IT141" s="26"/>
    </row>
    <row r="142" spans="1:254" ht="22.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c r="FR142" s="26"/>
      <c r="FS142" s="26"/>
      <c r="FT142" s="26"/>
      <c r="FU142" s="26"/>
      <c r="FV142" s="26"/>
      <c r="FW142" s="26"/>
      <c r="FX142" s="26"/>
      <c r="FY142" s="26"/>
      <c r="FZ142" s="26"/>
      <c r="GA142" s="26"/>
      <c r="GB142" s="26"/>
      <c r="GC142" s="26"/>
      <c r="GD142" s="26"/>
      <c r="GE142" s="26"/>
      <c r="GF142" s="26"/>
      <c r="GG142" s="26"/>
      <c r="GH142" s="26"/>
      <c r="GI142" s="26"/>
      <c r="GJ142" s="26"/>
      <c r="GK142" s="26"/>
      <c r="GL142" s="26"/>
      <c r="GM142" s="26"/>
      <c r="GN142" s="26"/>
      <c r="GO142" s="26"/>
      <c r="GP142" s="26"/>
      <c r="GQ142" s="26"/>
      <c r="GR142" s="26"/>
      <c r="GS142" s="26"/>
      <c r="GT142" s="26"/>
      <c r="GU142" s="26"/>
      <c r="GV142" s="26"/>
      <c r="GW142" s="26"/>
      <c r="GX142" s="26"/>
      <c r="GY142" s="26"/>
      <c r="GZ142" s="26"/>
      <c r="HA142" s="26"/>
      <c r="HB142" s="26"/>
      <c r="HC142" s="26"/>
      <c r="HD142" s="26"/>
      <c r="HE142" s="26"/>
      <c r="HF142" s="26"/>
      <c r="HG142" s="26"/>
      <c r="HH142" s="26"/>
      <c r="HI142" s="26"/>
      <c r="HJ142" s="26"/>
      <c r="HK142" s="26"/>
      <c r="HL142" s="26"/>
      <c r="HM142" s="26"/>
      <c r="HN142" s="26"/>
      <c r="HO142" s="26"/>
      <c r="HP142" s="26"/>
      <c r="HQ142" s="26"/>
      <c r="HR142" s="26"/>
      <c r="HS142" s="26"/>
      <c r="HT142" s="26"/>
      <c r="HU142" s="26"/>
      <c r="HV142" s="26"/>
      <c r="HW142" s="26"/>
      <c r="HX142" s="26"/>
      <c r="HY142" s="26"/>
      <c r="HZ142" s="26"/>
      <c r="IA142" s="26"/>
      <c r="IB142" s="26"/>
      <c r="IC142" s="26"/>
      <c r="ID142" s="26"/>
      <c r="IE142" s="26"/>
      <c r="IF142" s="26"/>
      <c r="IG142" s="26"/>
      <c r="IH142" s="26"/>
      <c r="II142" s="26"/>
      <c r="IJ142" s="26"/>
      <c r="IK142" s="26"/>
      <c r="IL142" s="26"/>
      <c r="IM142" s="26"/>
      <c r="IN142" s="26"/>
      <c r="IO142" s="26"/>
      <c r="IP142" s="26"/>
      <c r="IQ142" s="26"/>
      <c r="IR142" s="26"/>
      <c r="IS142" s="26"/>
      <c r="IT142" s="26"/>
    </row>
    <row r="143" spans="1:254" ht="22.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c r="GH143" s="26"/>
      <c r="GI143" s="26"/>
      <c r="GJ143" s="26"/>
      <c r="GK143" s="26"/>
      <c r="GL143" s="26"/>
      <c r="GM143" s="26"/>
      <c r="GN143" s="26"/>
      <c r="GO143" s="26"/>
      <c r="GP143" s="26"/>
      <c r="GQ143" s="26"/>
      <c r="GR143" s="26"/>
      <c r="GS143" s="26"/>
      <c r="GT143" s="26"/>
      <c r="GU143" s="26"/>
      <c r="GV143" s="26"/>
      <c r="GW143" s="26"/>
      <c r="GX143" s="26"/>
      <c r="GY143" s="26"/>
      <c r="GZ143" s="26"/>
      <c r="HA143" s="26"/>
      <c r="HB143" s="26"/>
      <c r="HC143" s="26"/>
      <c r="HD143" s="26"/>
      <c r="HE143" s="26"/>
      <c r="HF143" s="26"/>
      <c r="HG143" s="26"/>
      <c r="HH143" s="26"/>
      <c r="HI143" s="26"/>
      <c r="HJ143" s="26"/>
      <c r="HK143" s="26"/>
      <c r="HL143" s="26"/>
      <c r="HM143" s="26"/>
      <c r="HN143" s="26"/>
      <c r="HO143" s="26"/>
      <c r="HP143" s="26"/>
      <c r="HQ143" s="26"/>
      <c r="HR143" s="26"/>
      <c r="HS143" s="26"/>
      <c r="HT143" s="26"/>
      <c r="HU143" s="26"/>
      <c r="HV143" s="26"/>
      <c r="HW143" s="26"/>
      <c r="HX143" s="26"/>
      <c r="HY143" s="26"/>
      <c r="HZ143" s="26"/>
      <c r="IA143" s="26"/>
      <c r="IB143" s="26"/>
      <c r="IC143" s="26"/>
      <c r="ID143" s="26"/>
      <c r="IE143" s="26"/>
      <c r="IF143" s="26"/>
      <c r="IG143" s="26"/>
      <c r="IH143" s="26"/>
      <c r="II143" s="26"/>
      <c r="IJ143" s="26"/>
      <c r="IK143" s="26"/>
      <c r="IL143" s="26"/>
      <c r="IM143" s="26"/>
      <c r="IN143" s="26"/>
      <c r="IO143" s="26"/>
      <c r="IP143" s="26"/>
      <c r="IQ143" s="26"/>
      <c r="IR143" s="26"/>
      <c r="IS143" s="26"/>
      <c r="IT143" s="26"/>
    </row>
    <row r="144" spans="1:254" ht="22.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c r="FX144" s="26"/>
      <c r="FY144" s="26"/>
      <c r="FZ144" s="26"/>
      <c r="GA144" s="26"/>
      <c r="GB144" s="26"/>
      <c r="GC144" s="26"/>
      <c r="GD144" s="26"/>
      <c r="GE144" s="26"/>
      <c r="GF144" s="26"/>
      <c r="GG144" s="26"/>
      <c r="GH144" s="26"/>
      <c r="GI144" s="26"/>
      <c r="GJ144" s="26"/>
      <c r="GK144" s="26"/>
      <c r="GL144" s="26"/>
      <c r="GM144" s="26"/>
      <c r="GN144" s="26"/>
      <c r="GO144" s="26"/>
      <c r="GP144" s="26"/>
      <c r="GQ144" s="26"/>
      <c r="GR144" s="26"/>
      <c r="GS144" s="26"/>
      <c r="GT144" s="26"/>
      <c r="GU144" s="26"/>
      <c r="GV144" s="26"/>
      <c r="GW144" s="26"/>
      <c r="GX144" s="26"/>
      <c r="GY144" s="26"/>
      <c r="GZ144" s="26"/>
      <c r="HA144" s="26"/>
      <c r="HB144" s="26"/>
      <c r="HC144" s="26"/>
      <c r="HD144" s="26"/>
      <c r="HE144" s="26"/>
      <c r="HF144" s="26"/>
      <c r="HG144" s="26"/>
      <c r="HH144" s="26"/>
      <c r="HI144" s="26"/>
      <c r="HJ144" s="26"/>
      <c r="HK144" s="26"/>
      <c r="HL144" s="26"/>
      <c r="HM144" s="26"/>
      <c r="HN144" s="26"/>
      <c r="HO144" s="26"/>
      <c r="HP144" s="26"/>
      <c r="HQ144" s="26"/>
      <c r="HR144" s="26"/>
      <c r="HS144" s="26"/>
      <c r="HT144" s="26"/>
      <c r="HU144" s="26"/>
      <c r="HV144" s="26"/>
      <c r="HW144" s="26"/>
      <c r="HX144" s="26"/>
      <c r="HY144" s="26"/>
      <c r="HZ144" s="26"/>
      <c r="IA144" s="26"/>
      <c r="IB144" s="26"/>
      <c r="IC144" s="26"/>
      <c r="ID144" s="26"/>
      <c r="IE144" s="26"/>
      <c r="IF144" s="26"/>
      <c r="IG144" s="26"/>
      <c r="IH144" s="26"/>
      <c r="II144" s="26"/>
      <c r="IJ144" s="26"/>
      <c r="IK144" s="26"/>
      <c r="IL144" s="26"/>
      <c r="IM144" s="26"/>
      <c r="IN144" s="26"/>
      <c r="IO144" s="26"/>
      <c r="IP144" s="26"/>
      <c r="IQ144" s="26"/>
      <c r="IR144" s="26"/>
      <c r="IS144" s="26"/>
      <c r="IT144" s="26"/>
    </row>
    <row r="145" spans="1:254" ht="22.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6"/>
      <c r="FG145" s="26"/>
      <c r="FH145" s="26"/>
      <c r="FI145" s="26"/>
      <c r="FJ145" s="26"/>
      <c r="FK145" s="26"/>
      <c r="FL145" s="26"/>
      <c r="FM145" s="26"/>
      <c r="FN145" s="26"/>
      <c r="FO145" s="26"/>
      <c r="FP145" s="26"/>
      <c r="FQ145" s="26"/>
      <c r="FR145" s="26"/>
      <c r="FS145" s="26"/>
      <c r="FT145" s="26"/>
      <c r="FU145" s="26"/>
      <c r="FV145" s="26"/>
      <c r="FW145" s="26"/>
      <c r="FX145" s="26"/>
      <c r="FY145" s="26"/>
      <c r="FZ145" s="26"/>
      <c r="GA145" s="26"/>
      <c r="GB145" s="26"/>
      <c r="GC145" s="26"/>
      <c r="GD145" s="26"/>
      <c r="GE145" s="26"/>
      <c r="GF145" s="26"/>
      <c r="GG145" s="26"/>
      <c r="GH145" s="26"/>
      <c r="GI145" s="26"/>
      <c r="GJ145" s="26"/>
      <c r="GK145" s="26"/>
      <c r="GL145" s="26"/>
      <c r="GM145" s="26"/>
      <c r="GN145" s="26"/>
      <c r="GO145" s="26"/>
      <c r="GP145" s="26"/>
      <c r="GQ145" s="26"/>
      <c r="GR145" s="26"/>
      <c r="GS145" s="26"/>
      <c r="GT145" s="26"/>
      <c r="GU145" s="26"/>
      <c r="GV145" s="26"/>
      <c r="GW145" s="26"/>
      <c r="GX145" s="26"/>
      <c r="GY145" s="26"/>
      <c r="GZ145" s="26"/>
      <c r="HA145" s="26"/>
      <c r="HB145" s="26"/>
      <c r="HC145" s="26"/>
      <c r="HD145" s="26"/>
      <c r="HE145" s="26"/>
      <c r="HF145" s="26"/>
      <c r="HG145" s="26"/>
      <c r="HH145" s="26"/>
      <c r="HI145" s="26"/>
      <c r="HJ145" s="26"/>
      <c r="HK145" s="26"/>
      <c r="HL145" s="26"/>
      <c r="HM145" s="26"/>
      <c r="HN145" s="26"/>
      <c r="HO145" s="26"/>
      <c r="HP145" s="26"/>
      <c r="HQ145" s="26"/>
      <c r="HR145" s="26"/>
      <c r="HS145" s="26"/>
      <c r="HT145" s="26"/>
      <c r="HU145" s="26"/>
      <c r="HV145" s="26"/>
      <c r="HW145" s="26"/>
      <c r="HX145" s="26"/>
      <c r="HY145" s="26"/>
      <c r="HZ145" s="26"/>
      <c r="IA145" s="26"/>
      <c r="IB145" s="26"/>
      <c r="IC145" s="26"/>
      <c r="ID145" s="26"/>
      <c r="IE145" s="26"/>
      <c r="IF145" s="26"/>
      <c r="IG145" s="26"/>
      <c r="IH145" s="26"/>
      <c r="II145" s="26"/>
      <c r="IJ145" s="26"/>
      <c r="IK145" s="26"/>
      <c r="IL145" s="26"/>
      <c r="IM145" s="26"/>
      <c r="IN145" s="26"/>
      <c r="IO145" s="26"/>
      <c r="IP145" s="26"/>
      <c r="IQ145" s="26"/>
      <c r="IR145" s="26"/>
      <c r="IS145" s="26"/>
      <c r="IT145" s="26"/>
    </row>
    <row r="146" spans="1:254" ht="22.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6"/>
      <c r="FG146" s="26"/>
      <c r="FH146" s="26"/>
      <c r="FI146" s="26"/>
      <c r="FJ146" s="26"/>
      <c r="FK146" s="26"/>
      <c r="FL146" s="26"/>
      <c r="FM146" s="26"/>
      <c r="FN146" s="26"/>
      <c r="FO146" s="26"/>
      <c r="FP146" s="26"/>
      <c r="FQ146" s="26"/>
      <c r="FR146" s="26"/>
      <c r="FS146" s="26"/>
      <c r="FT146" s="26"/>
      <c r="FU146" s="26"/>
      <c r="FV146" s="26"/>
      <c r="FW146" s="26"/>
      <c r="FX146" s="26"/>
      <c r="FY146" s="26"/>
      <c r="FZ146" s="26"/>
      <c r="GA146" s="26"/>
      <c r="GB146" s="26"/>
      <c r="GC146" s="26"/>
      <c r="GD146" s="26"/>
      <c r="GE146" s="26"/>
      <c r="GF146" s="26"/>
      <c r="GG146" s="26"/>
      <c r="GH146" s="26"/>
      <c r="GI146" s="26"/>
      <c r="GJ146" s="26"/>
      <c r="GK146" s="26"/>
      <c r="GL146" s="26"/>
      <c r="GM146" s="26"/>
      <c r="GN146" s="26"/>
      <c r="GO146" s="26"/>
      <c r="GP146" s="26"/>
      <c r="GQ146" s="26"/>
      <c r="GR146" s="26"/>
      <c r="GS146" s="26"/>
      <c r="GT146" s="26"/>
      <c r="GU146" s="26"/>
      <c r="GV146" s="26"/>
      <c r="GW146" s="26"/>
      <c r="GX146" s="26"/>
      <c r="GY146" s="26"/>
      <c r="GZ146" s="26"/>
      <c r="HA146" s="26"/>
      <c r="HB146" s="26"/>
      <c r="HC146" s="26"/>
      <c r="HD146" s="26"/>
      <c r="HE146" s="26"/>
      <c r="HF146" s="26"/>
      <c r="HG146" s="26"/>
      <c r="HH146" s="26"/>
      <c r="HI146" s="26"/>
      <c r="HJ146" s="26"/>
      <c r="HK146" s="26"/>
      <c r="HL146" s="26"/>
      <c r="HM146" s="26"/>
      <c r="HN146" s="26"/>
      <c r="HO146" s="26"/>
      <c r="HP146" s="26"/>
      <c r="HQ146" s="26"/>
      <c r="HR146" s="26"/>
      <c r="HS146" s="26"/>
      <c r="HT146" s="26"/>
      <c r="HU146" s="26"/>
      <c r="HV146" s="26"/>
      <c r="HW146" s="26"/>
      <c r="HX146" s="26"/>
      <c r="HY146" s="26"/>
      <c r="HZ146" s="26"/>
      <c r="IA146" s="26"/>
      <c r="IB146" s="26"/>
      <c r="IC146" s="26"/>
      <c r="ID146" s="26"/>
      <c r="IE146" s="26"/>
      <c r="IF146" s="26"/>
      <c r="IG146" s="26"/>
      <c r="IH146" s="26"/>
      <c r="II146" s="26"/>
      <c r="IJ146" s="26"/>
      <c r="IK146" s="26"/>
      <c r="IL146" s="26"/>
      <c r="IM146" s="26"/>
      <c r="IN146" s="26"/>
      <c r="IO146" s="26"/>
      <c r="IP146" s="26"/>
      <c r="IQ146" s="26"/>
      <c r="IR146" s="26"/>
      <c r="IS146" s="26"/>
      <c r="IT146" s="26"/>
    </row>
    <row r="147" spans="1:254" ht="22.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6"/>
      <c r="FG147" s="26"/>
      <c r="FH147" s="26"/>
      <c r="FI147" s="26"/>
      <c r="FJ147" s="26"/>
      <c r="FK147" s="26"/>
      <c r="FL147" s="26"/>
      <c r="FM147" s="26"/>
      <c r="FN147" s="26"/>
      <c r="FO147" s="26"/>
      <c r="FP147" s="26"/>
      <c r="FQ147" s="26"/>
      <c r="FR147" s="26"/>
      <c r="FS147" s="26"/>
      <c r="FT147" s="26"/>
      <c r="FU147" s="26"/>
      <c r="FV147" s="26"/>
      <c r="FW147" s="26"/>
      <c r="FX147" s="26"/>
      <c r="FY147" s="26"/>
      <c r="FZ147" s="26"/>
      <c r="GA147" s="26"/>
      <c r="GB147" s="26"/>
      <c r="GC147" s="26"/>
      <c r="GD147" s="26"/>
      <c r="GE147" s="26"/>
      <c r="GF147" s="26"/>
      <c r="GG147" s="26"/>
      <c r="GH147" s="26"/>
      <c r="GI147" s="26"/>
      <c r="GJ147" s="26"/>
      <c r="GK147" s="26"/>
      <c r="GL147" s="26"/>
      <c r="GM147" s="26"/>
      <c r="GN147" s="26"/>
      <c r="GO147" s="26"/>
      <c r="GP147" s="26"/>
      <c r="GQ147" s="26"/>
      <c r="GR147" s="26"/>
      <c r="GS147" s="26"/>
      <c r="GT147" s="26"/>
      <c r="GU147" s="26"/>
      <c r="GV147" s="26"/>
      <c r="GW147" s="26"/>
      <c r="GX147" s="26"/>
      <c r="GY147" s="26"/>
      <c r="GZ147" s="26"/>
      <c r="HA147" s="26"/>
      <c r="HB147" s="26"/>
      <c r="HC147" s="26"/>
      <c r="HD147" s="26"/>
      <c r="HE147" s="26"/>
      <c r="HF147" s="26"/>
      <c r="HG147" s="26"/>
      <c r="HH147" s="26"/>
      <c r="HI147" s="26"/>
      <c r="HJ147" s="26"/>
      <c r="HK147" s="26"/>
      <c r="HL147" s="26"/>
      <c r="HM147" s="26"/>
      <c r="HN147" s="26"/>
      <c r="HO147" s="26"/>
      <c r="HP147" s="26"/>
      <c r="HQ147" s="26"/>
      <c r="HR147" s="26"/>
      <c r="HS147" s="26"/>
      <c r="HT147" s="26"/>
      <c r="HU147" s="26"/>
      <c r="HV147" s="26"/>
      <c r="HW147" s="26"/>
      <c r="HX147" s="26"/>
      <c r="HY147" s="26"/>
      <c r="HZ147" s="26"/>
      <c r="IA147" s="26"/>
      <c r="IB147" s="26"/>
      <c r="IC147" s="26"/>
      <c r="ID147" s="26"/>
      <c r="IE147" s="26"/>
      <c r="IF147" s="26"/>
      <c r="IG147" s="26"/>
      <c r="IH147" s="26"/>
      <c r="II147" s="26"/>
      <c r="IJ147" s="26"/>
      <c r="IK147" s="26"/>
      <c r="IL147" s="26"/>
      <c r="IM147" s="26"/>
      <c r="IN147" s="26"/>
      <c r="IO147" s="26"/>
      <c r="IP147" s="26"/>
      <c r="IQ147" s="26"/>
      <c r="IR147" s="26"/>
      <c r="IS147" s="26"/>
      <c r="IT147" s="26"/>
    </row>
    <row r="148" spans="1:254" ht="22.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c r="FX148" s="26"/>
      <c r="FY148" s="26"/>
      <c r="FZ148" s="26"/>
      <c r="GA148" s="26"/>
      <c r="GB148" s="26"/>
      <c r="GC148" s="26"/>
      <c r="GD148" s="26"/>
      <c r="GE148" s="26"/>
      <c r="GF148" s="26"/>
      <c r="GG148" s="26"/>
      <c r="GH148" s="26"/>
      <c r="GI148" s="26"/>
      <c r="GJ148" s="26"/>
      <c r="GK148" s="26"/>
      <c r="GL148" s="26"/>
      <c r="GM148" s="26"/>
      <c r="GN148" s="26"/>
      <c r="GO148" s="26"/>
      <c r="GP148" s="26"/>
      <c r="GQ148" s="26"/>
      <c r="GR148" s="26"/>
      <c r="GS148" s="26"/>
      <c r="GT148" s="26"/>
      <c r="GU148" s="26"/>
      <c r="GV148" s="26"/>
      <c r="GW148" s="26"/>
      <c r="GX148" s="26"/>
      <c r="GY148" s="26"/>
      <c r="GZ148" s="26"/>
      <c r="HA148" s="26"/>
      <c r="HB148" s="26"/>
      <c r="HC148" s="26"/>
      <c r="HD148" s="26"/>
      <c r="HE148" s="26"/>
      <c r="HF148" s="26"/>
      <c r="HG148" s="26"/>
      <c r="HH148" s="26"/>
      <c r="HI148" s="26"/>
      <c r="HJ148" s="26"/>
      <c r="HK148" s="26"/>
      <c r="HL148" s="26"/>
      <c r="HM148" s="26"/>
      <c r="HN148" s="26"/>
      <c r="HO148" s="26"/>
      <c r="HP148" s="26"/>
      <c r="HQ148" s="26"/>
      <c r="HR148" s="26"/>
      <c r="HS148" s="26"/>
      <c r="HT148" s="26"/>
      <c r="HU148" s="26"/>
      <c r="HV148" s="26"/>
      <c r="HW148" s="26"/>
      <c r="HX148" s="26"/>
      <c r="HY148" s="26"/>
      <c r="HZ148" s="26"/>
      <c r="IA148" s="26"/>
      <c r="IB148" s="26"/>
      <c r="IC148" s="26"/>
      <c r="ID148" s="26"/>
      <c r="IE148" s="26"/>
      <c r="IF148" s="26"/>
      <c r="IG148" s="26"/>
      <c r="IH148" s="26"/>
      <c r="II148" s="26"/>
      <c r="IJ148" s="26"/>
      <c r="IK148" s="26"/>
      <c r="IL148" s="26"/>
      <c r="IM148" s="26"/>
      <c r="IN148" s="26"/>
      <c r="IO148" s="26"/>
      <c r="IP148" s="26"/>
      <c r="IQ148" s="26"/>
      <c r="IR148" s="26"/>
      <c r="IS148" s="26"/>
      <c r="IT148" s="26"/>
    </row>
    <row r="149" spans="1:254" ht="22.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t="str">
        <f>IF(入力シート!A94&gt;1,"ほか","")</f>
        <v/>
      </c>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c r="FX149" s="26"/>
      <c r="FY149" s="26"/>
      <c r="FZ149" s="26"/>
      <c r="GA149" s="26"/>
      <c r="GB149" s="26"/>
      <c r="GC149" s="26"/>
      <c r="GD149" s="26"/>
      <c r="GE149" s="26"/>
      <c r="GF149" s="26"/>
      <c r="GG149" s="26"/>
      <c r="GH149" s="26"/>
      <c r="GI149" s="26"/>
      <c r="GJ149" s="26"/>
      <c r="GK149" s="26"/>
      <c r="GL149" s="26"/>
      <c r="GM149" s="26"/>
      <c r="GN149" s="26"/>
      <c r="GO149" s="26"/>
      <c r="GP149" s="26"/>
      <c r="GQ149" s="26"/>
      <c r="GR149" s="26"/>
      <c r="GS149" s="26"/>
      <c r="GT149" s="26"/>
      <c r="GU149" s="26"/>
      <c r="GV149" s="26"/>
      <c r="GW149" s="26"/>
      <c r="GX149" s="26"/>
      <c r="GY149" s="26"/>
      <c r="GZ149" s="26"/>
      <c r="HA149" s="26"/>
      <c r="HB149" s="26"/>
      <c r="HC149" s="26"/>
      <c r="HD149" s="26"/>
      <c r="HE149" s="26"/>
      <c r="HF149" s="26"/>
      <c r="HG149" s="26"/>
      <c r="HH149" s="26"/>
      <c r="HI149" s="26"/>
      <c r="HJ149" s="26"/>
      <c r="HK149" s="26"/>
      <c r="HL149" s="26"/>
      <c r="HM149" s="26"/>
      <c r="HN149" s="26"/>
      <c r="HO149" s="26"/>
      <c r="HP149" s="26"/>
      <c r="HQ149" s="26"/>
      <c r="HR149" s="26"/>
      <c r="HS149" s="26"/>
      <c r="HT149" s="26"/>
      <c r="HU149" s="26"/>
      <c r="HV149" s="26"/>
      <c r="HW149" s="26"/>
      <c r="HX149" s="26"/>
      <c r="HY149" s="26"/>
      <c r="HZ149" s="26"/>
      <c r="IA149" s="26"/>
      <c r="IB149" s="26"/>
      <c r="IC149" s="26"/>
      <c r="ID149" s="26"/>
      <c r="IE149" s="26"/>
      <c r="IF149" s="26"/>
      <c r="IG149" s="26"/>
      <c r="IH149" s="26"/>
      <c r="II149" s="26"/>
      <c r="IJ149" s="26"/>
      <c r="IK149" s="26"/>
      <c r="IL149" s="26"/>
      <c r="IM149" s="26"/>
      <c r="IN149" s="26"/>
      <c r="IO149" s="26"/>
      <c r="IP149" s="26"/>
      <c r="IQ149" s="26"/>
      <c r="IR149" s="26"/>
      <c r="IS149" s="26"/>
      <c r="IT149" s="26"/>
    </row>
    <row r="150" spans="1:254" ht="2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6"/>
      <c r="FG150" s="26"/>
      <c r="FH150" s="26"/>
      <c r="FI150" s="26"/>
      <c r="FJ150" s="26"/>
      <c r="FK150" s="26"/>
      <c r="FL150" s="26"/>
      <c r="FM150" s="26"/>
      <c r="FN150" s="26"/>
      <c r="FO150" s="26"/>
      <c r="FP150" s="26"/>
      <c r="FQ150" s="26"/>
      <c r="FR150" s="26"/>
      <c r="FS150" s="26"/>
      <c r="FT150" s="26"/>
      <c r="FU150" s="26"/>
      <c r="FV150" s="26"/>
      <c r="FW150" s="26"/>
      <c r="FX150" s="26"/>
      <c r="FY150" s="26"/>
      <c r="FZ150" s="26"/>
      <c r="GA150" s="26"/>
      <c r="GB150" s="26"/>
      <c r="GC150" s="26"/>
      <c r="GD150" s="26"/>
      <c r="GE150" s="26"/>
      <c r="GF150" s="26"/>
      <c r="GG150" s="26"/>
      <c r="GH150" s="26"/>
      <c r="GI150" s="26"/>
      <c r="GJ150" s="26"/>
      <c r="GK150" s="26"/>
      <c r="GL150" s="26"/>
      <c r="GM150" s="26"/>
      <c r="GN150" s="26"/>
      <c r="GO150" s="26"/>
      <c r="GP150" s="26"/>
      <c r="GQ150" s="26"/>
      <c r="GR150" s="26"/>
      <c r="GS150" s="26"/>
      <c r="GT150" s="26"/>
      <c r="GU150" s="26"/>
      <c r="GV150" s="26"/>
      <c r="GW150" s="26"/>
      <c r="GX150" s="26"/>
      <c r="GY150" s="26"/>
      <c r="GZ150" s="26"/>
      <c r="HA150" s="26"/>
      <c r="HB150" s="26"/>
      <c r="HC150" s="26"/>
      <c r="HD150" s="26"/>
      <c r="HE150" s="26"/>
      <c r="HF150" s="26"/>
      <c r="HG150" s="26"/>
      <c r="HH150" s="26"/>
      <c r="HI150" s="26"/>
      <c r="HJ150" s="26"/>
      <c r="HK150" s="26"/>
      <c r="HL150" s="26"/>
      <c r="HM150" s="26"/>
      <c r="HN150" s="26"/>
      <c r="HO150" s="26"/>
      <c r="HP150" s="26"/>
      <c r="HQ150" s="26"/>
      <c r="HR150" s="26"/>
      <c r="HS150" s="26"/>
      <c r="HT150" s="26"/>
      <c r="HU150" s="26"/>
      <c r="HV150" s="26"/>
      <c r="HW150" s="26"/>
      <c r="HX150" s="26"/>
      <c r="HY150" s="26"/>
      <c r="HZ150" s="26"/>
      <c r="IA150" s="26"/>
      <c r="IB150" s="26"/>
      <c r="IC150" s="26"/>
      <c r="ID150" s="26"/>
      <c r="IE150" s="26"/>
      <c r="IF150" s="26"/>
      <c r="IG150" s="26"/>
      <c r="IH150" s="26"/>
      <c r="II150" s="26"/>
      <c r="IJ150" s="26"/>
      <c r="IK150" s="26"/>
      <c r="IL150" s="26"/>
      <c r="IM150" s="26"/>
      <c r="IN150" s="26"/>
      <c r="IO150" s="26"/>
      <c r="IP150" s="26"/>
      <c r="IQ150" s="26"/>
      <c r="IR150" s="26"/>
      <c r="IS150" s="26"/>
      <c r="IT150" s="26"/>
    </row>
    <row r="151" spans="1:254" ht="2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c r="FR151" s="26"/>
      <c r="FS151" s="26"/>
      <c r="FT151" s="26"/>
      <c r="FU151" s="26"/>
      <c r="FV151" s="26"/>
      <c r="FW151" s="26"/>
      <c r="FX151" s="26"/>
      <c r="FY151" s="26"/>
      <c r="FZ151" s="26"/>
      <c r="GA151" s="26"/>
      <c r="GB151" s="26"/>
      <c r="GC151" s="26"/>
      <c r="GD151" s="26"/>
      <c r="GE151" s="26"/>
      <c r="GF151" s="26"/>
      <c r="GG151" s="26"/>
      <c r="GH151" s="26"/>
      <c r="GI151" s="26"/>
      <c r="GJ151" s="26"/>
      <c r="GK151" s="26"/>
      <c r="GL151" s="26"/>
      <c r="GM151" s="26"/>
      <c r="GN151" s="26"/>
      <c r="GO151" s="26"/>
      <c r="GP151" s="26"/>
      <c r="GQ151" s="26"/>
      <c r="GR151" s="26"/>
      <c r="GS151" s="26"/>
      <c r="GT151" s="26"/>
      <c r="GU151" s="26"/>
      <c r="GV151" s="26"/>
      <c r="GW151" s="26"/>
      <c r="GX151" s="26"/>
      <c r="GY151" s="26"/>
      <c r="GZ151" s="26"/>
      <c r="HA151" s="26"/>
      <c r="HB151" s="26"/>
      <c r="HC151" s="26"/>
      <c r="HD151" s="26"/>
      <c r="HE151" s="26"/>
      <c r="HF151" s="26"/>
      <c r="HG151" s="26"/>
      <c r="HH151" s="26"/>
      <c r="HI151" s="26"/>
      <c r="HJ151" s="26"/>
      <c r="HK151" s="26"/>
      <c r="HL151" s="26"/>
      <c r="HM151" s="26"/>
      <c r="HN151" s="26"/>
      <c r="HO151" s="26"/>
      <c r="HP151" s="26"/>
      <c r="HQ151" s="26"/>
      <c r="HR151" s="26"/>
      <c r="HS151" s="26"/>
      <c r="HT151" s="26"/>
      <c r="HU151" s="26"/>
      <c r="HV151" s="26"/>
      <c r="HW151" s="26"/>
      <c r="HX151" s="26"/>
      <c r="HY151" s="26"/>
      <c r="HZ151" s="26"/>
      <c r="IA151" s="26"/>
      <c r="IB151" s="26"/>
      <c r="IC151" s="26"/>
      <c r="ID151" s="26"/>
      <c r="IE151" s="26"/>
      <c r="IF151" s="26"/>
      <c r="IG151" s="26"/>
      <c r="IH151" s="26"/>
      <c r="II151" s="26"/>
      <c r="IJ151" s="26"/>
      <c r="IK151" s="26"/>
      <c r="IL151" s="26"/>
      <c r="IM151" s="26"/>
      <c r="IN151" s="26"/>
      <c r="IO151" s="26"/>
      <c r="IP151" s="26"/>
      <c r="IQ151" s="26"/>
      <c r="IR151" s="26"/>
      <c r="IS151" s="26"/>
      <c r="IT151" s="26"/>
    </row>
    <row r="152" spans="1:254" ht="22.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6"/>
      <c r="FG152" s="26"/>
      <c r="FH152" s="26"/>
      <c r="FI152" s="26"/>
      <c r="FJ152" s="26"/>
      <c r="FK152" s="26"/>
      <c r="FL152" s="26"/>
      <c r="FM152" s="26"/>
      <c r="FN152" s="26"/>
      <c r="FO152" s="26"/>
      <c r="FP152" s="26"/>
      <c r="FQ152" s="26"/>
      <c r="FR152" s="26"/>
      <c r="FS152" s="26"/>
      <c r="FT152" s="26"/>
      <c r="FU152" s="26"/>
      <c r="FV152" s="26"/>
      <c r="FW152" s="26"/>
      <c r="FX152" s="26"/>
      <c r="FY152" s="26"/>
      <c r="FZ152" s="26"/>
      <c r="GA152" s="26"/>
      <c r="GB152" s="26"/>
      <c r="GC152" s="26"/>
      <c r="GD152" s="26"/>
      <c r="GE152" s="26"/>
      <c r="GF152" s="26"/>
      <c r="GG152" s="26"/>
      <c r="GH152" s="26"/>
      <c r="GI152" s="26"/>
      <c r="GJ152" s="26"/>
      <c r="GK152" s="26"/>
      <c r="GL152" s="26"/>
      <c r="GM152" s="26"/>
      <c r="GN152" s="26"/>
      <c r="GO152" s="26"/>
      <c r="GP152" s="26"/>
      <c r="GQ152" s="26"/>
      <c r="GR152" s="26"/>
      <c r="GS152" s="26"/>
      <c r="GT152" s="26"/>
      <c r="GU152" s="26"/>
      <c r="GV152" s="26"/>
      <c r="GW152" s="26"/>
      <c r="GX152" s="26"/>
      <c r="GY152" s="26"/>
      <c r="GZ152" s="26"/>
      <c r="HA152" s="26"/>
      <c r="HB152" s="26"/>
      <c r="HC152" s="26"/>
      <c r="HD152" s="26"/>
      <c r="HE152" s="26"/>
      <c r="HF152" s="26"/>
      <c r="HG152" s="26"/>
      <c r="HH152" s="26"/>
      <c r="HI152" s="26"/>
      <c r="HJ152" s="26"/>
      <c r="HK152" s="26"/>
      <c r="HL152" s="26"/>
      <c r="HM152" s="26"/>
      <c r="HN152" s="26"/>
      <c r="HO152" s="26"/>
      <c r="HP152" s="26"/>
      <c r="HQ152" s="26"/>
      <c r="HR152" s="26"/>
      <c r="HS152" s="26"/>
      <c r="HT152" s="26"/>
      <c r="HU152" s="26"/>
      <c r="HV152" s="26"/>
      <c r="HW152" s="26"/>
      <c r="HX152" s="26"/>
      <c r="HY152" s="26"/>
      <c r="HZ152" s="26"/>
      <c r="IA152" s="26"/>
      <c r="IB152" s="26"/>
      <c r="IC152" s="26"/>
      <c r="ID152" s="26"/>
      <c r="IE152" s="26"/>
      <c r="IF152" s="26"/>
      <c r="IG152" s="26"/>
      <c r="IH152" s="26"/>
      <c r="II152" s="26"/>
      <c r="IJ152" s="26"/>
      <c r="IK152" s="26"/>
      <c r="IL152" s="26"/>
      <c r="IM152" s="26"/>
      <c r="IN152" s="26"/>
      <c r="IO152" s="26"/>
      <c r="IP152" s="26"/>
      <c r="IQ152" s="26"/>
      <c r="IR152" s="26"/>
      <c r="IS152" s="26"/>
      <c r="IT152" s="26"/>
    </row>
    <row r="153" spans="1:254" ht="22.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6"/>
      <c r="FG153" s="26"/>
      <c r="FH153" s="26"/>
      <c r="FI153" s="26"/>
      <c r="FJ153" s="26"/>
      <c r="FK153" s="26"/>
      <c r="FL153" s="26"/>
      <c r="FM153" s="26"/>
      <c r="FN153" s="26"/>
      <c r="FO153" s="26"/>
      <c r="FP153" s="26"/>
      <c r="FQ153" s="26"/>
      <c r="FR153" s="26"/>
      <c r="FS153" s="26"/>
      <c r="FT153" s="26"/>
      <c r="FU153" s="26"/>
      <c r="FV153" s="26"/>
      <c r="FW153" s="26"/>
      <c r="FX153" s="26"/>
      <c r="FY153" s="26"/>
      <c r="FZ153" s="26"/>
      <c r="GA153" s="26"/>
      <c r="GB153" s="26"/>
      <c r="GC153" s="26"/>
      <c r="GD153" s="26"/>
      <c r="GE153" s="26"/>
      <c r="GF153" s="26"/>
      <c r="GG153" s="26"/>
      <c r="GH153" s="26"/>
      <c r="GI153" s="26"/>
      <c r="GJ153" s="26"/>
      <c r="GK153" s="26"/>
      <c r="GL153" s="26"/>
      <c r="GM153" s="26"/>
      <c r="GN153" s="26"/>
      <c r="GO153" s="26"/>
      <c r="GP153" s="26"/>
      <c r="GQ153" s="26"/>
      <c r="GR153" s="26"/>
      <c r="GS153" s="26"/>
      <c r="GT153" s="26"/>
      <c r="GU153" s="26"/>
      <c r="GV153" s="26"/>
      <c r="GW153" s="26"/>
      <c r="GX153" s="26"/>
      <c r="GY153" s="26"/>
      <c r="GZ153" s="26"/>
      <c r="HA153" s="26"/>
      <c r="HB153" s="26"/>
      <c r="HC153" s="26"/>
      <c r="HD153" s="26"/>
      <c r="HE153" s="26"/>
      <c r="HF153" s="26"/>
      <c r="HG153" s="26"/>
      <c r="HH153" s="26"/>
      <c r="HI153" s="26"/>
      <c r="HJ153" s="26"/>
      <c r="HK153" s="26"/>
      <c r="HL153" s="26"/>
      <c r="HM153" s="26"/>
      <c r="HN153" s="26"/>
      <c r="HO153" s="26"/>
      <c r="HP153" s="26"/>
      <c r="HQ153" s="26"/>
      <c r="HR153" s="26"/>
      <c r="HS153" s="26"/>
      <c r="HT153" s="26"/>
      <c r="HU153" s="26"/>
      <c r="HV153" s="26"/>
      <c r="HW153" s="26"/>
      <c r="HX153" s="26"/>
      <c r="HY153" s="26"/>
      <c r="HZ153" s="26"/>
      <c r="IA153" s="26"/>
      <c r="IB153" s="26"/>
      <c r="IC153" s="26"/>
      <c r="ID153" s="26"/>
      <c r="IE153" s="26"/>
      <c r="IF153" s="26"/>
      <c r="IG153" s="26"/>
      <c r="IH153" s="26"/>
      <c r="II153" s="26"/>
      <c r="IJ153" s="26"/>
      <c r="IK153" s="26"/>
      <c r="IL153" s="26"/>
      <c r="IM153" s="26"/>
      <c r="IN153" s="26"/>
      <c r="IO153" s="26"/>
      <c r="IP153" s="26"/>
      <c r="IQ153" s="26"/>
      <c r="IR153" s="26"/>
      <c r="IS153" s="26"/>
      <c r="IT153" s="26"/>
    </row>
    <row r="154" spans="1:254" ht="22.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6"/>
      <c r="FG154" s="26"/>
      <c r="FH154" s="26"/>
      <c r="FI154" s="26"/>
      <c r="FJ154" s="26"/>
      <c r="FK154" s="26"/>
      <c r="FL154" s="26"/>
      <c r="FM154" s="26"/>
      <c r="FN154" s="26"/>
      <c r="FO154" s="26"/>
      <c r="FP154" s="26"/>
      <c r="FQ154" s="26"/>
      <c r="FR154" s="26"/>
      <c r="FS154" s="26"/>
      <c r="FT154" s="26"/>
      <c r="FU154" s="26"/>
      <c r="FV154" s="26"/>
      <c r="FW154" s="26"/>
      <c r="FX154" s="26"/>
      <c r="FY154" s="26"/>
      <c r="FZ154" s="26"/>
      <c r="GA154" s="26"/>
      <c r="GB154" s="26"/>
      <c r="GC154" s="26"/>
      <c r="GD154" s="26"/>
      <c r="GE154" s="26"/>
      <c r="GF154" s="26"/>
      <c r="GG154" s="26"/>
      <c r="GH154" s="26"/>
      <c r="GI154" s="26"/>
      <c r="GJ154" s="26"/>
      <c r="GK154" s="26"/>
      <c r="GL154" s="26"/>
      <c r="GM154" s="26"/>
      <c r="GN154" s="26"/>
      <c r="GO154" s="26"/>
      <c r="GP154" s="26"/>
      <c r="GQ154" s="26"/>
      <c r="GR154" s="26"/>
      <c r="GS154" s="26"/>
      <c r="GT154" s="26"/>
      <c r="GU154" s="26"/>
      <c r="GV154" s="26"/>
      <c r="GW154" s="26"/>
      <c r="GX154" s="26"/>
      <c r="GY154" s="26"/>
      <c r="GZ154" s="26"/>
      <c r="HA154" s="26"/>
      <c r="HB154" s="26"/>
      <c r="HC154" s="26"/>
      <c r="HD154" s="26"/>
      <c r="HE154" s="26"/>
      <c r="HF154" s="26"/>
      <c r="HG154" s="26"/>
      <c r="HH154" s="26"/>
      <c r="HI154" s="26"/>
      <c r="HJ154" s="26"/>
      <c r="HK154" s="26"/>
      <c r="HL154" s="26"/>
      <c r="HM154" s="26"/>
      <c r="HN154" s="26"/>
      <c r="HO154" s="26"/>
      <c r="HP154" s="26"/>
      <c r="HQ154" s="26"/>
      <c r="HR154" s="26"/>
      <c r="HS154" s="26"/>
      <c r="HT154" s="26"/>
      <c r="HU154" s="26"/>
      <c r="HV154" s="26"/>
      <c r="HW154" s="26"/>
      <c r="HX154" s="26"/>
      <c r="HY154" s="26"/>
      <c r="HZ154" s="26"/>
      <c r="IA154" s="26"/>
      <c r="IB154" s="26"/>
      <c r="IC154" s="26"/>
      <c r="ID154" s="26"/>
      <c r="IE154" s="26"/>
      <c r="IF154" s="26"/>
      <c r="IG154" s="26"/>
      <c r="IH154" s="26"/>
      <c r="II154" s="26"/>
      <c r="IJ154" s="26"/>
      <c r="IK154" s="26"/>
      <c r="IL154" s="26"/>
      <c r="IM154" s="26"/>
      <c r="IN154" s="26"/>
      <c r="IO154" s="26"/>
      <c r="IP154" s="26"/>
      <c r="IQ154" s="26"/>
      <c r="IR154" s="26"/>
      <c r="IS154" s="26"/>
      <c r="IT154" s="26"/>
    </row>
    <row r="155" spans="1:254" ht="22.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c r="FB155" s="26"/>
      <c r="FC155" s="26"/>
      <c r="FD155" s="26"/>
      <c r="FE155" s="26"/>
      <c r="FF155" s="26"/>
      <c r="FG155" s="26"/>
      <c r="FH155" s="26"/>
      <c r="FI155" s="26"/>
      <c r="FJ155" s="26"/>
      <c r="FK155" s="26"/>
      <c r="FL155" s="26"/>
      <c r="FM155" s="26"/>
      <c r="FN155" s="26"/>
      <c r="FO155" s="26"/>
      <c r="FP155" s="26"/>
      <c r="FQ155" s="26"/>
      <c r="FR155" s="26"/>
      <c r="FS155" s="26"/>
      <c r="FT155" s="26"/>
      <c r="FU155" s="26"/>
      <c r="FV155" s="26"/>
      <c r="FW155" s="26"/>
      <c r="FX155" s="26"/>
      <c r="FY155" s="26"/>
      <c r="FZ155" s="26"/>
      <c r="GA155" s="26"/>
      <c r="GB155" s="26"/>
      <c r="GC155" s="26"/>
      <c r="GD155" s="26"/>
      <c r="GE155" s="26"/>
      <c r="GF155" s="26"/>
      <c r="GG155" s="26"/>
      <c r="GH155" s="26"/>
      <c r="GI155" s="26"/>
      <c r="GJ155" s="26"/>
      <c r="GK155" s="26"/>
      <c r="GL155" s="26"/>
      <c r="GM155" s="26"/>
      <c r="GN155" s="26"/>
      <c r="GO155" s="26"/>
      <c r="GP155" s="26"/>
      <c r="GQ155" s="26"/>
      <c r="GR155" s="26"/>
      <c r="GS155" s="26"/>
      <c r="GT155" s="26"/>
      <c r="GU155" s="26"/>
      <c r="GV155" s="26"/>
      <c r="GW155" s="26"/>
      <c r="GX155" s="26"/>
      <c r="GY155" s="26"/>
      <c r="GZ155" s="26"/>
      <c r="HA155" s="26"/>
      <c r="HB155" s="26"/>
      <c r="HC155" s="26"/>
      <c r="HD155" s="26"/>
      <c r="HE155" s="26"/>
      <c r="HF155" s="26"/>
      <c r="HG155" s="26"/>
      <c r="HH155" s="26"/>
      <c r="HI155" s="26"/>
      <c r="HJ155" s="26"/>
      <c r="HK155" s="26"/>
      <c r="HL155" s="26"/>
      <c r="HM155" s="26"/>
      <c r="HN155" s="26"/>
      <c r="HO155" s="26"/>
      <c r="HP155" s="26"/>
      <c r="HQ155" s="26"/>
      <c r="HR155" s="26"/>
      <c r="HS155" s="26"/>
      <c r="HT155" s="26"/>
      <c r="HU155" s="26"/>
      <c r="HV155" s="26"/>
      <c r="HW155" s="26"/>
      <c r="HX155" s="26"/>
      <c r="HY155" s="26"/>
      <c r="HZ155" s="26"/>
      <c r="IA155" s="26"/>
      <c r="IB155" s="26"/>
      <c r="IC155" s="26"/>
      <c r="ID155" s="26"/>
      <c r="IE155" s="26"/>
      <c r="IF155" s="26"/>
      <c r="IG155" s="26"/>
      <c r="IH155" s="26"/>
      <c r="II155" s="26"/>
      <c r="IJ155" s="26"/>
      <c r="IK155" s="26"/>
      <c r="IL155" s="26"/>
      <c r="IM155" s="26"/>
      <c r="IN155" s="26"/>
      <c r="IO155" s="26"/>
      <c r="IP155" s="26"/>
      <c r="IQ155" s="26"/>
      <c r="IR155" s="26"/>
      <c r="IS155" s="26"/>
      <c r="IT155" s="26"/>
    </row>
    <row r="156" spans="1:254" ht="22.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6"/>
      <c r="FG156" s="26"/>
      <c r="FH156" s="26"/>
      <c r="FI156" s="26"/>
      <c r="FJ156" s="26"/>
      <c r="FK156" s="26"/>
      <c r="FL156" s="26"/>
      <c r="FM156" s="26"/>
      <c r="FN156" s="26"/>
      <c r="FO156" s="26"/>
      <c r="FP156" s="26"/>
      <c r="FQ156" s="26"/>
      <c r="FR156" s="26"/>
      <c r="FS156" s="26"/>
      <c r="FT156" s="26"/>
      <c r="FU156" s="26"/>
      <c r="FV156" s="26"/>
      <c r="FW156" s="26"/>
      <c r="FX156" s="26"/>
      <c r="FY156" s="26"/>
      <c r="FZ156" s="26"/>
      <c r="GA156" s="26"/>
      <c r="GB156" s="26"/>
      <c r="GC156" s="26"/>
      <c r="GD156" s="26"/>
      <c r="GE156" s="26"/>
      <c r="GF156" s="26"/>
      <c r="GG156" s="26"/>
      <c r="GH156" s="26"/>
      <c r="GI156" s="26"/>
      <c r="GJ156" s="26"/>
      <c r="GK156" s="26"/>
      <c r="GL156" s="26"/>
      <c r="GM156" s="26"/>
      <c r="GN156" s="26"/>
      <c r="GO156" s="26"/>
      <c r="GP156" s="26"/>
      <c r="GQ156" s="26"/>
      <c r="GR156" s="26"/>
      <c r="GS156" s="26"/>
      <c r="GT156" s="26"/>
      <c r="GU156" s="26"/>
      <c r="GV156" s="26"/>
      <c r="GW156" s="26"/>
      <c r="GX156" s="26"/>
      <c r="GY156" s="26"/>
      <c r="GZ156" s="26"/>
      <c r="HA156" s="26"/>
      <c r="HB156" s="26"/>
      <c r="HC156" s="26"/>
      <c r="HD156" s="26"/>
      <c r="HE156" s="26"/>
      <c r="HF156" s="26"/>
      <c r="HG156" s="26"/>
      <c r="HH156" s="26"/>
      <c r="HI156" s="26"/>
      <c r="HJ156" s="26"/>
      <c r="HK156" s="26"/>
      <c r="HL156" s="26"/>
      <c r="HM156" s="26"/>
      <c r="HN156" s="26"/>
      <c r="HO156" s="26"/>
      <c r="HP156" s="26"/>
      <c r="HQ156" s="26"/>
      <c r="HR156" s="26"/>
      <c r="HS156" s="26"/>
      <c r="HT156" s="26"/>
      <c r="HU156" s="26"/>
      <c r="HV156" s="26"/>
      <c r="HW156" s="26"/>
      <c r="HX156" s="26"/>
      <c r="HY156" s="26"/>
      <c r="HZ156" s="26"/>
      <c r="IA156" s="26"/>
      <c r="IB156" s="26"/>
      <c r="IC156" s="26"/>
      <c r="ID156" s="26"/>
      <c r="IE156" s="26"/>
      <c r="IF156" s="26"/>
      <c r="IG156" s="26"/>
      <c r="IH156" s="26"/>
      <c r="II156" s="26"/>
      <c r="IJ156" s="26"/>
      <c r="IK156" s="26"/>
      <c r="IL156" s="26"/>
      <c r="IM156" s="26"/>
      <c r="IN156" s="26"/>
      <c r="IO156" s="26"/>
      <c r="IP156" s="26"/>
      <c r="IQ156" s="26"/>
      <c r="IR156" s="26"/>
      <c r="IS156" s="26"/>
      <c r="IT156" s="26"/>
    </row>
    <row r="157" spans="1:254" ht="22.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6"/>
      <c r="FG157" s="26"/>
      <c r="FH157" s="26"/>
      <c r="FI157" s="26"/>
      <c r="FJ157" s="26"/>
      <c r="FK157" s="26"/>
      <c r="FL157" s="26"/>
      <c r="FM157" s="26"/>
      <c r="FN157" s="26"/>
      <c r="FO157" s="26"/>
      <c r="FP157" s="26"/>
      <c r="FQ157" s="26"/>
      <c r="FR157" s="26"/>
      <c r="FS157" s="26"/>
      <c r="FT157" s="26"/>
      <c r="FU157" s="26"/>
      <c r="FV157" s="26"/>
      <c r="FW157" s="26"/>
      <c r="FX157" s="26"/>
      <c r="FY157" s="26"/>
      <c r="FZ157" s="26"/>
      <c r="GA157" s="26"/>
      <c r="GB157" s="26"/>
      <c r="GC157" s="26"/>
      <c r="GD157" s="26"/>
      <c r="GE157" s="26"/>
      <c r="GF157" s="26"/>
      <c r="GG157" s="26"/>
      <c r="GH157" s="26"/>
      <c r="GI157" s="26"/>
      <c r="GJ157" s="26"/>
      <c r="GK157" s="26"/>
      <c r="GL157" s="26"/>
      <c r="GM157" s="26"/>
      <c r="GN157" s="26"/>
      <c r="GO157" s="26"/>
      <c r="GP157" s="26"/>
      <c r="GQ157" s="26"/>
      <c r="GR157" s="26"/>
      <c r="GS157" s="26"/>
      <c r="GT157" s="26"/>
      <c r="GU157" s="26"/>
      <c r="GV157" s="26"/>
      <c r="GW157" s="26"/>
      <c r="GX157" s="26"/>
      <c r="GY157" s="26"/>
      <c r="GZ157" s="26"/>
      <c r="HA157" s="26"/>
      <c r="HB157" s="26"/>
      <c r="HC157" s="26"/>
      <c r="HD157" s="26"/>
      <c r="HE157" s="26"/>
      <c r="HF157" s="26"/>
      <c r="HG157" s="26"/>
      <c r="HH157" s="26"/>
      <c r="HI157" s="26"/>
      <c r="HJ157" s="26"/>
      <c r="HK157" s="26"/>
      <c r="HL157" s="26"/>
      <c r="HM157" s="26"/>
      <c r="HN157" s="26"/>
      <c r="HO157" s="26"/>
      <c r="HP157" s="26"/>
      <c r="HQ157" s="26"/>
      <c r="HR157" s="26"/>
      <c r="HS157" s="26"/>
      <c r="HT157" s="26"/>
      <c r="HU157" s="26"/>
      <c r="HV157" s="26"/>
      <c r="HW157" s="26"/>
      <c r="HX157" s="26"/>
      <c r="HY157" s="26"/>
      <c r="HZ157" s="26"/>
      <c r="IA157" s="26"/>
      <c r="IB157" s="26"/>
      <c r="IC157" s="26"/>
      <c r="ID157" s="26"/>
      <c r="IE157" s="26"/>
      <c r="IF157" s="26"/>
      <c r="IG157" s="26"/>
      <c r="IH157" s="26"/>
      <c r="II157" s="26"/>
      <c r="IJ157" s="26"/>
      <c r="IK157" s="26"/>
      <c r="IL157" s="26"/>
      <c r="IM157" s="26"/>
      <c r="IN157" s="26"/>
      <c r="IO157" s="26"/>
      <c r="IP157" s="26"/>
      <c r="IQ157" s="26"/>
      <c r="IR157" s="26"/>
      <c r="IS157" s="26"/>
      <c r="IT157" s="26"/>
    </row>
    <row r="158" spans="1:254" ht="22.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26"/>
      <c r="FO158" s="26"/>
      <c r="FP158" s="26"/>
      <c r="FQ158" s="26"/>
      <c r="FR158" s="26"/>
      <c r="FS158" s="26"/>
      <c r="FT158" s="26"/>
      <c r="FU158" s="26"/>
      <c r="FV158" s="26"/>
      <c r="FW158" s="26"/>
      <c r="FX158" s="26"/>
      <c r="FY158" s="26"/>
      <c r="FZ158" s="26"/>
      <c r="GA158" s="26"/>
      <c r="GB158" s="26"/>
      <c r="GC158" s="26"/>
      <c r="GD158" s="26"/>
      <c r="GE158" s="26"/>
      <c r="GF158" s="26"/>
      <c r="GG158" s="26"/>
      <c r="GH158" s="26"/>
      <c r="GI158" s="26"/>
      <c r="GJ158" s="26"/>
      <c r="GK158" s="26"/>
      <c r="GL158" s="26"/>
      <c r="GM158" s="26"/>
      <c r="GN158" s="26"/>
      <c r="GO158" s="26"/>
      <c r="GP158" s="26"/>
      <c r="GQ158" s="26"/>
      <c r="GR158" s="26"/>
      <c r="GS158" s="26"/>
      <c r="GT158" s="26"/>
      <c r="GU158" s="26"/>
      <c r="GV158" s="26"/>
      <c r="GW158" s="26"/>
      <c r="GX158" s="26"/>
      <c r="GY158" s="26"/>
      <c r="GZ158" s="26"/>
      <c r="HA158" s="26"/>
      <c r="HB158" s="26"/>
      <c r="HC158" s="26"/>
      <c r="HD158" s="26"/>
      <c r="HE158" s="26"/>
      <c r="HF158" s="26"/>
      <c r="HG158" s="26"/>
      <c r="HH158" s="26"/>
      <c r="HI158" s="26"/>
      <c r="HJ158" s="26"/>
      <c r="HK158" s="26"/>
      <c r="HL158" s="26"/>
      <c r="HM158" s="26"/>
      <c r="HN158" s="26"/>
      <c r="HO158" s="26"/>
      <c r="HP158" s="26"/>
      <c r="HQ158" s="26"/>
      <c r="HR158" s="26"/>
      <c r="HS158" s="26"/>
      <c r="HT158" s="26"/>
      <c r="HU158" s="26"/>
      <c r="HV158" s="26"/>
      <c r="HW158" s="26"/>
      <c r="HX158" s="26"/>
      <c r="HY158" s="26"/>
      <c r="HZ158" s="26"/>
      <c r="IA158" s="26"/>
      <c r="IB158" s="26"/>
      <c r="IC158" s="26"/>
      <c r="ID158" s="26"/>
      <c r="IE158" s="26"/>
      <c r="IF158" s="26"/>
      <c r="IG158" s="26"/>
      <c r="IH158" s="26"/>
      <c r="II158" s="26"/>
      <c r="IJ158" s="26"/>
      <c r="IK158" s="26"/>
      <c r="IL158" s="26"/>
      <c r="IM158" s="26"/>
      <c r="IN158" s="26"/>
      <c r="IO158" s="26"/>
      <c r="IP158" s="26"/>
      <c r="IQ158" s="26"/>
      <c r="IR158" s="26"/>
      <c r="IS158" s="26"/>
      <c r="IT158" s="26"/>
    </row>
    <row r="159" spans="1:254" ht="22.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6"/>
      <c r="FG159" s="26"/>
      <c r="FH159" s="26"/>
      <c r="FI159" s="26"/>
      <c r="FJ159" s="26"/>
      <c r="FK159" s="26"/>
      <c r="FL159" s="26"/>
      <c r="FM159" s="26"/>
      <c r="FN159" s="26"/>
      <c r="FO159" s="26"/>
      <c r="FP159" s="26"/>
      <c r="FQ159" s="26"/>
      <c r="FR159" s="26"/>
      <c r="FS159" s="26"/>
      <c r="FT159" s="26"/>
      <c r="FU159" s="26"/>
      <c r="FV159" s="26"/>
      <c r="FW159" s="26"/>
      <c r="FX159" s="26"/>
      <c r="FY159" s="26"/>
      <c r="FZ159" s="26"/>
      <c r="GA159" s="26"/>
      <c r="GB159" s="26"/>
      <c r="GC159" s="26"/>
      <c r="GD159" s="26"/>
      <c r="GE159" s="26"/>
      <c r="GF159" s="26"/>
      <c r="GG159" s="26"/>
      <c r="GH159" s="26"/>
      <c r="GI159" s="26"/>
      <c r="GJ159" s="26"/>
      <c r="GK159" s="26"/>
      <c r="GL159" s="26"/>
      <c r="GM159" s="26"/>
      <c r="GN159" s="26"/>
      <c r="GO159" s="26"/>
      <c r="GP159" s="26"/>
      <c r="GQ159" s="26"/>
      <c r="GR159" s="26"/>
      <c r="GS159" s="26"/>
      <c r="GT159" s="26"/>
      <c r="GU159" s="26"/>
      <c r="GV159" s="26"/>
      <c r="GW159" s="26"/>
      <c r="GX159" s="26"/>
      <c r="GY159" s="26"/>
      <c r="GZ159" s="26"/>
      <c r="HA159" s="26"/>
      <c r="HB159" s="26"/>
      <c r="HC159" s="26"/>
      <c r="HD159" s="26"/>
      <c r="HE159" s="26"/>
      <c r="HF159" s="26"/>
      <c r="HG159" s="26"/>
      <c r="HH159" s="26"/>
      <c r="HI159" s="26"/>
      <c r="HJ159" s="26"/>
      <c r="HK159" s="26"/>
      <c r="HL159" s="26"/>
      <c r="HM159" s="26"/>
      <c r="HN159" s="26"/>
      <c r="HO159" s="26"/>
      <c r="HP159" s="26"/>
      <c r="HQ159" s="26"/>
      <c r="HR159" s="26"/>
      <c r="HS159" s="26"/>
      <c r="HT159" s="26"/>
      <c r="HU159" s="26"/>
      <c r="HV159" s="26"/>
      <c r="HW159" s="26"/>
      <c r="HX159" s="26"/>
      <c r="HY159" s="26"/>
      <c r="HZ159" s="26"/>
      <c r="IA159" s="26"/>
      <c r="IB159" s="26"/>
      <c r="IC159" s="26"/>
      <c r="ID159" s="26"/>
      <c r="IE159" s="26"/>
      <c r="IF159" s="26"/>
      <c r="IG159" s="26"/>
      <c r="IH159" s="26"/>
      <c r="II159" s="26"/>
      <c r="IJ159" s="26"/>
      <c r="IK159" s="26"/>
      <c r="IL159" s="26"/>
      <c r="IM159" s="26"/>
      <c r="IN159" s="26"/>
      <c r="IO159" s="26"/>
      <c r="IP159" s="26"/>
      <c r="IQ159" s="26"/>
      <c r="IR159" s="26"/>
      <c r="IS159" s="26"/>
      <c r="IT159" s="26"/>
    </row>
    <row r="160" spans="1:254" ht="22.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c r="FD160" s="26"/>
      <c r="FE160" s="26"/>
      <c r="FF160" s="26"/>
      <c r="FG160" s="26"/>
      <c r="FH160" s="26"/>
      <c r="FI160" s="26"/>
      <c r="FJ160" s="26"/>
      <c r="FK160" s="26"/>
      <c r="FL160" s="26"/>
      <c r="FM160" s="26"/>
      <c r="FN160" s="26"/>
      <c r="FO160" s="26"/>
      <c r="FP160" s="26"/>
      <c r="FQ160" s="26"/>
      <c r="FR160" s="26"/>
      <c r="FS160" s="26"/>
      <c r="FT160" s="26"/>
      <c r="FU160" s="26"/>
      <c r="FV160" s="26"/>
      <c r="FW160" s="26"/>
      <c r="FX160" s="26"/>
      <c r="FY160" s="26"/>
      <c r="FZ160" s="26"/>
      <c r="GA160" s="26"/>
      <c r="GB160" s="26"/>
      <c r="GC160" s="26"/>
      <c r="GD160" s="26"/>
      <c r="GE160" s="26"/>
      <c r="GF160" s="26"/>
      <c r="GG160" s="26"/>
      <c r="GH160" s="26"/>
      <c r="GI160" s="26"/>
      <c r="GJ160" s="26"/>
      <c r="GK160" s="26"/>
      <c r="GL160" s="26"/>
      <c r="GM160" s="26"/>
      <c r="GN160" s="26"/>
      <c r="GO160" s="26"/>
      <c r="GP160" s="26"/>
      <c r="GQ160" s="26"/>
      <c r="GR160" s="26"/>
      <c r="GS160" s="26"/>
      <c r="GT160" s="26"/>
      <c r="GU160" s="26"/>
      <c r="GV160" s="26"/>
      <c r="GW160" s="26"/>
      <c r="GX160" s="26"/>
      <c r="GY160" s="26"/>
      <c r="GZ160" s="26"/>
      <c r="HA160" s="26"/>
      <c r="HB160" s="26"/>
      <c r="HC160" s="26"/>
      <c r="HD160" s="26"/>
      <c r="HE160" s="26"/>
      <c r="HF160" s="26"/>
      <c r="HG160" s="26"/>
      <c r="HH160" s="26"/>
      <c r="HI160" s="26"/>
      <c r="HJ160" s="26"/>
      <c r="HK160" s="26"/>
      <c r="HL160" s="26"/>
      <c r="HM160" s="26"/>
      <c r="HN160" s="26"/>
      <c r="HO160" s="26"/>
      <c r="HP160" s="26"/>
      <c r="HQ160" s="26"/>
      <c r="HR160" s="26"/>
      <c r="HS160" s="26"/>
      <c r="HT160" s="26"/>
      <c r="HU160" s="26"/>
      <c r="HV160" s="26"/>
      <c r="HW160" s="26"/>
      <c r="HX160" s="26"/>
      <c r="HY160" s="26"/>
      <c r="HZ160" s="26"/>
      <c r="IA160" s="26"/>
      <c r="IB160" s="26"/>
      <c r="IC160" s="26"/>
      <c r="ID160" s="26"/>
      <c r="IE160" s="26"/>
      <c r="IF160" s="26"/>
      <c r="IG160" s="26"/>
      <c r="IH160" s="26"/>
      <c r="II160" s="26"/>
      <c r="IJ160" s="26"/>
      <c r="IK160" s="26"/>
      <c r="IL160" s="26"/>
      <c r="IM160" s="26"/>
      <c r="IN160" s="26"/>
      <c r="IO160" s="26"/>
      <c r="IP160" s="26"/>
      <c r="IQ160" s="26"/>
      <c r="IR160" s="26"/>
      <c r="IS160" s="26"/>
      <c r="IT160" s="26"/>
    </row>
    <row r="161" spans="1:254" ht="22.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c r="HI161" s="26"/>
      <c r="HJ161" s="26"/>
      <c r="HK161" s="26"/>
      <c r="HL161" s="26"/>
      <c r="HM161" s="26"/>
      <c r="HN161" s="26"/>
      <c r="HO161" s="26"/>
      <c r="HP161" s="26"/>
      <c r="HQ161" s="26"/>
      <c r="HR161" s="26"/>
      <c r="HS161" s="26"/>
      <c r="HT161" s="26"/>
      <c r="HU161" s="26"/>
      <c r="HV161" s="26"/>
      <c r="HW161" s="26"/>
      <c r="HX161" s="26"/>
      <c r="HY161" s="26"/>
      <c r="HZ161" s="26"/>
      <c r="IA161" s="26"/>
      <c r="IB161" s="26"/>
      <c r="IC161" s="26"/>
      <c r="ID161" s="26"/>
      <c r="IE161" s="26"/>
      <c r="IF161" s="26"/>
      <c r="IG161" s="26"/>
      <c r="IH161" s="26"/>
      <c r="II161" s="26"/>
      <c r="IJ161" s="26"/>
      <c r="IK161" s="26"/>
      <c r="IL161" s="26"/>
      <c r="IM161" s="26"/>
      <c r="IN161" s="26"/>
      <c r="IO161" s="26"/>
      <c r="IP161" s="26"/>
      <c r="IQ161" s="26"/>
      <c r="IR161" s="26"/>
      <c r="IS161" s="26"/>
      <c r="IT161" s="26"/>
    </row>
    <row r="162" spans="1:254" ht="22.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6"/>
      <c r="FG162" s="26"/>
      <c r="FH162" s="26"/>
      <c r="FI162" s="26"/>
      <c r="FJ162" s="26"/>
      <c r="FK162" s="26"/>
      <c r="FL162" s="26"/>
      <c r="FM162" s="26"/>
      <c r="FN162" s="26"/>
      <c r="FO162" s="26"/>
      <c r="FP162" s="26"/>
      <c r="FQ162" s="26"/>
      <c r="FR162" s="26"/>
      <c r="FS162" s="26"/>
      <c r="FT162" s="26"/>
      <c r="FU162" s="26"/>
      <c r="FV162" s="26"/>
      <c r="FW162" s="26"/>
      <c r="FX162" s="26"/>
      <c r="FY162" s="26"/>
      <c r="FZ162" s="26"/>
      <c r="GA162" s="26"/>
      <c r="GB162" s="26"/>
      <c r="GC162" s="26"/>
      <c r="GD162" s="26"/>
      <c r="GE162" s="26"/>
      <c r="GF162" s="26"/>
      <c r="GG162" s="26"/>
      <c r="GH162" s="26"/>
      <c r="GI162" s="26"/>
      <c r="GJ162" s="26"/>
      <c r="GK162" s="26"/>
      <c r="GL162" s="26"/>
      <c r="GM162" s="26"/>
      <c r="GN162" s="26"/>
      <c r="GO162" s="26"/>
      <c r="GP162" s="26"/>
      <c r="GQ162" s="26"/>
      <c r="GR162" s="26"/>
      <c r="GS162" s="26"/>
      <c r="GT162" s="26"/>
      <c r="GU162" s="26"/>
      <c r="GV162" s="26"/>
      <c r="GW162" s="26"/>
      <c r="GX162" s="26"/>
      <c r="GY162" s="26"/>
      <c r="GZ162" s="26"/>
      <c r="HA162" s="26"/>
      <c r="HB162" s="26"/>
      <c r="HC162" s="26"/>
      <c r="HD162" s="26"/>
      <c r="HE162" s="26"/>
      <c r="HF162" s="26"/>
      <c r="HG162" s="26"/>
      <c r="HH162" s="26"/>
      <c r="HI162" s="26"/>
      <c r="HJ162" s="26"/>
      <c r="HK162" s="26"/>
      <c r="HL162" s="26"/>
      <c r="HM162" s="26"/>
      <c r="HN162" s="26"/>
      <c r="HO162" s="26"/>
      <c r="HP162" s="26"/>
      <c r="HQ162" s="26"/>
      <c r="HR162" s="26"/>
      <c r="HS162" s="26"/>
      <c r="HT162" s="26"/>
      <c r="HU162" s="26"/>
      <c r="HV162" s="26"/>
      <c r="HW162" s="26"/>
      <c r="HX162" s="26"/>
      <c r="HY162" s="26"/>
      <c r="HZ162" s="26"/>
      <c r="IA162" s="26"/>
      <c r="IB162" s="26"/>
      <c r="IC162" s="26"/>
      <c r="ID162" s="26"/>
      <c r="IE162" s="26"/>
      <c r="IF162" s="26"/>
      <c r="IG162" s="26"/>
      <c r="IH162" s="26"/>
      <c r="II162" s="26"/>
      <c r="IJ162" s="26"/>
      <c r="IK162" s="26"/>
      <c r="IL162" s="26"/>
      <c r="IM162" s="26"/>
      <c r="IN162" s="26"/>
      <c r="IO162" s="26"/>
      <c r="IP162" s="26"/>
      <c r="IQ162" s="26"/>
      <c r="IR162" s="26"/>
      <c r="IS162" s="26"/>
      <c r="IT162" s="26"/>
    </row>
    <row r="163" spans="1:254" ht="22.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6"/>
      <c r="FG163" s="26"/>
      <c r="FH163" s="26"/>
      <c r="FI163" s="26"/>
      <c r="FJ163" s="26"/>
      <c r="FK163" s="26"/>
      <c r="FL163" s="26"/>
      <c r="FM163" s="26"/>
      <c r="FN163" s="26"/>
      <c r="FO163" s="26"/>
      <c r="FP163" s="26"/>
      <c r="FQ163" s="26"/>
      <c r="FR163" s="26"/>
      <c r="FS163" s="26"/>
      <c r="FT163" s="26"/>
      <c r="FU163" s="26"/>
      <c r="FV163" s="26"/>
      <c r="FW163" s="26"/>
      <c r="FX163" s="26"/>
      <c r="FY163" s="26"/>
      <c r="FZ163" s="26"/>
      <c r="GA163" s="26"/>
      <c r="GB163" s="26"/>
      <c r="GC163" s="26"/>
      <c r="GD163" s="26"/>
      <c r="GE163" s="26"/>
      <c r="GF163" s="26"/>
      <c r="GG163" s="26"/>
      <c r="GH163" s="26"/>
      <c r="GI163" s="26"/>
      <c r="GJ163" s="26"/>
      <c r="GK163" s="26"/>
      <c r="GL163" s="26"/>
      <c r="GM163" s="26"/>
      <c r="GN163" s="26"/>
      <c r="GO163" s="26"/>
      <c r="GP163" s="26"/>
      <c r="GQ163" s="26"/>
      <c r="GR163" s="26"/>
      <c r="GS163" s="26"/>
      <c r="GT163" s="26"/>
      <c r="GU163" s="26"/>
      <c r="GV163" s="26"/>
      <c r="GW163" s="26"/>
      <c r="GX163" s="26"/>
      <c r="GY163" s="26"/>
      <c r="GZ163" s="26"/>
      <c r="HA163" s="26"/>
      <c r="HB163" s="26"/>
      <c r="HC163" s="26"/>
      <c r="HD163" s="26"/>
      <c r="HE163" s="26"/>
      <c r="HF163" s="26"/>
      <c r="HG163" s="26"/>
      <c r="HH163" s="26"/>
      <c r="HI163" s="26"/>
      <c r="HJ163" s="26"/>
      <c r="HK163" s="26"/>
      <c r="HL163" s="26"/>
      <c r="HM163" s="26"/>
      <c r="HN163" s="26"/>
      <c r="HO163" s="26"/>
      <c r="HP163" s="26"/>
      <c r="HQ163" s="26"/>
      <c r="HR163" s="26"/>
      <c r="HS163" s="26"/>
      <c r="HT163" s="26"/>
      <c r="HU163" s="26"/>
      <c r="HV163" s="26"/>
      <c r="HW163" s="26"/>
      <c r="HX163" s="26"/>
      <c r="HY163" s="26"/>
      <c r="HZ163" s="26"/>
      <c r="IA163" s="26"/>
      <c r="IB163" s="26"/>
      <c r="IC163" s="26"/>
      <c r="ID163" s="26"/>
      <c r="IE163" s="26"/>
      <c r="IF163" s="26"/>
      <c r="IG163" s="26"/>
      <c r="IH163" s="26"/>
      <c r="II163" s="26"/>
      <c r="IJ163" s="26"/>
      <c r="IK163" s="26"/>
      <c r="IL163" s="26"/>
      <c r="IM163" s="26"/>
      <c r="IN163" s="26"/>
      <c r="IO163" s="26"/>
      <c r="IP163" s="26"/>
      <c r="IQ163" s="26"/>
      <c r="IR163" s="26"/>
      <c r="IS163" s="26"/>
      <c r="IT163" s="26"/>
    </row>
    <row r="164" spans="1:254" ht="22.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6"/>
      <c r="FG164" s="26"/>
      <c r="FH164" s="26"/>
      <c r="FI164" s="26"/>
      <c r="FJ164" s="26"/>
      <c r="FK164" s="26"/>
      <c r="FL164" s="26"/>
      <c r="FM164" s="26"/>
      <c r="FN164" s="26"/>
      <c r="FO164" s="26"/>
      <c r="FP164" s="26"/>
      <c r="FQ164" s="26"/>
      <c r="FR164" s="26"/>
      <c r="FS164" s="26"/>
      <c r="FT164" s="26"/>
      <c r="FU164" s="26"/>
      <c r="FV164" s="26"/>
      <c r="FW164" s="26"/>
      <c r="FX164" s="26"/>
      <c r="FY164" s="26"/>
      <c r="FZ164" s="26"/>
      <c r="GA164" s="26"/>
      <c r="GB164" s="26"/>
      <c r="GC164" s="26"/>
      <c r="GD164" s="26"/>
      <c r="GE164" s="26"/>
      <c r="GF164" s="26"/>
      <c r="GG164" s="26"/>
      <c r="GH164" s="26"/>
      <c r="GI164" s="26"/>
      <c r="GJ164" s="26"/>
      <c r="GK164" s="26"/>
      <c r="GL164" s="26"/>
      <c r="GM164" s="26"/>
      <c r="GN164" s="26"/>
      <c r="GO164" s="26"/>
      <c r="GP164" s="26"/>
      <c r="GQ164" s="26"/>
      <c r="GR164" s="26"/>
      <c r="GS164" s="26"/>
      <c r="GT164" s="26"/>
      <c r="GU164" s="26"/>
      <c r="GV164" s="26"/>
      <c r="GW164" s="26"/>
      <c r="GX164" s="26"/>
      <c r="GY164" s="26"/>
      <c r="GZ164" s="26"/>
      <c r="HA164" s="26"/>
      <c r="HB164" s="26"/>
      <c r="HC164" s="26"/>
      <c r="HD164" s="26"/>
      <c r="HE164" s="26"/>
      <c r="HF164" s="26"/>
      <c r="HG164" s="26"/>
      <c r="HH164" s="26"/>
      <c r="HI164" s="26"/>
      <c r="HJ164" s="26"/>
      <c r="HK164" s="26"/>
      <c r="HL164" s="26"/>
      <c r="HM164" s="26"/>
      <c r="HN164" s="26"/>
      <c r="HO164" s="26"/>
      <c r="HP164" s="26"/>
      <c r="HQ164" s="26"/>
      <c r="HR164" s="26"/>
      <c r="HS164" s="26"/>
      <c r="HT164" s="26"/>
      <c r="HU164" s="26"/>
      <c r="HV164" s="26"/>
      <c r="HW164" s="26"/>
      <c r="HX164" s="26"/>
      <c r="HY164" s="26"/>
      <c r="HZ164" s="26"/>
      <c r="IA164" s="26"/>
      <c r="IB164" s="26"/>
      <c r="IC164" s="26"/>
      <c r="ID164" s="26"/>
      <c r="IE164" s="26"/>
      <c r="IF164" s="26"/>
      <c r="IG164" s="26"/>
      <c r="IH164" s="26"/>
      <c r="II164" s="26"/>
      <c r="IJ164" s="26"/>
      <c r="IK164" s="26"/>
      <c r="IL164" s="26"/>
      <c r="IM164" s="26"/>
      <c r="IN164" s="26"/>
      <c r="IO164" s="26"/>
      <c r="IP164" s="26"/>
      <c r="IQ164" s="26"/>
      <c r="IR164" s="26"/>
      <c r="IS164" s="26"/>
      <c r="IT164" s="26"/>
    </row>
    <row r="165" spans="1:254" ht="22.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6"/>
      <c r="FG165" s="26"/>
      <c r="FH165" s="26"/>
      <c r="FI165" s="26"/>
      <c r="FJ165" s="26"/>
      <c r="FK165" s="26"/>
      <c r="FL165" s="26"/>
      <c r="FM165" s="26"/>
      <c r="FN165" s="26"/>
      <c r="FO165" s="26"/>
      <c r="FP165" s="26"/>
      <c r="FQ165" s="26"/>
      <c r="FR165" s="26"/>
      <c r="FS165" s="26"/>
      <c r="FT165" s="26"/>
      <c r="FU165" s="26"/>
      <c r="FV165" s="26"/>
      <c r="FW165" s="26"/>
      <c r="FX165" s="26"/>
      <c r="FY165" s="26"/>
      <c r="FZ165" s="26"/>
      <c r="GA165" s="26"/>
      <c r="GB165" s="26"/>
      <c r="GC165" s="26"/>
      <c r="GD165" s="26"/>
      <c r="GE165" s="26"/>
      <c r="GF165" s="26"/>
      <c r="GG165" s="26"/>
      <c r="GH165" s="26"/>
      <c r="GI165" s="26"/>
      <c r="GJ165" s="26"/>
      <c r="GK165" s="26"/>
      <c r="GL165" s="26"/>
      <c r="GM165" s="26"/>
      <c r="GN165" s="26"/>
      <c r="GO165" s="26"/>
      <c r="GP165" s="26"/>
      <c r="GQ165" s="26"/>
      <c r="GR165" s="26"/>
      <c r="GS165" s="26"/>
      <c r="GT165" s="26"/>
      <c r="GU165" s="26"/>
      <c r="GV165" s="26"/>
      <c r="GW165" s="26"/>
      <c r="GX165" s="26"/>
      <c r="GY165" s="26"/>
      <c r="GZ165" s="26"/>
      <c r="HA165" s="26"/>
      <c r="HB165" s="26"/>
      <c r="HC165" s="26"/>
      <c r="HD165" s="26"/>
      <c r="HE165" s="26"/>
      <c r="HF165" s="26"/>
      <c r="HG165" s="26"/>
      <c r="HH165" s="26"/>
      <c r="HI165" s="26"/>
      <c r="HJ165" s="26"/>
      <c r="HK165" s="26"/>
      <c r="HL165" s="26"/>
      <c r="HM165" s="26"/>
      <c r="HN165" s="26"/>
      <c r="HO165" s="26"/>
      <c r="HP165" s="26"/>
      <c r="HQ165" s="26"/>
      <c r="HR165" s="26"/>
      <c r="HS165" s="26"/>
      <c r="HT165" s="26"/>
      <c r="HU165" s="26"/>
      <c r="HV165" s="26"/>
      <c r="HW165" s="26"/>
      <c r="HX165" s="26"/>
      <c r="HY165" s="26"/>
      <c r="HZ165" s="26"/>
      <c r="IA165" s="26"/>
      <c r="IB165" s="26"/>
      <c r="IC165" s="26"/>
      <c r="ID165" s="26"/>
      <c r="IE165" s="26"/>
      <c r="IF165" s="26"/>
      <c r="IG165" s="26"/>
      <c r="IH165" s="26"/>
      <c r="II165" s="26"/>
      <c r="IJ165" s="26"/>
      <c r="IK165" s="26"/>
      <c r="IL165" s="26"/>
      <c r="IM165" s="26"/>
      <c r="IN165" s="26"/>
      <c r="IO165" s="26"/>
      <c r="IP165" s="26"/>
      <c r="IQ165" s="26"/>
      <c r="IR165" s="26"/>
      <c r="IS165" s="26"/>
      <c r="IT165" s="26"/>
    </row>
    <row r="166" spans="1:254" ht="22.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6"/>
      <c r="FG166" s="26"/>
      <c r="FH166" s="26"/>
      <c r="FI166" s="26"/>
      <c r="FJ166" s="26"/>
      <c r="FK166" s="26"/>
      <c r="FL166" s="26"/>
      <c r="FM166" s="26"/>
      <c r="FN166" s="26"/>
      <c r="FO166" s="26"/>
      <c r="FP166" s="26"/>
      <c r="FQ166" s="26"/>
      <c r="FR166" s="26"/>
      <c r="FS166" s="26"/>
      <c r="FT166" s="26"/>
      <c r="FU166" s="26"/>
      <c r="FV166" s="26"/>
      <c r="FW166" s="26"/>
      <c r="FX166" s="26"/>
      <c r="FY166" s="26"/>
      <c r="FZ166" s="26"/>
      <c r="GA166" s="26"/>
      <c r="GB166" s="26"/>
      <c r="GC166" s="26"/>
      <c r="GD166" s="26"/>
      <c r="GE166" s="26"/>
      <c r="GF166" s="26"/>
      <c r="GG166" s="26"/>
      <c r="GH166" s="26"/>
      <c r="GI166" s="26"/>
      <c r="GJ166" s="26"/>
      <c r="GK166" s="26"/>
      <c r="GL166" s="26"/>
      <c r="GM166" s="26"/>
      <c r="GN166" s="26"/>
      <c r="GO166" s="26"/>
      <c r="GP166" s="26"/>
      <c r="GQ166" s="26"/>
      <c r="GR166" s="26"/>
      <c r="GS166" s="26"/>
      <c r="GT166" s="26"/>
      <c r="GU166" s="26"/>
      <c r="GV166" s="26"/>
      <c r="GW166" s="26"/>
      <c r="GX166" s="26"/>
      <c r="GY166" s="26"/>
      <c r="GZ166" s="26"/>
      <c r="HA166" s="26"/>
      <c r="HB166" s="26"/>
      <c r="HC166" s="26"/>
      <c r="HD166" s="26"/>
      <c r="HE166" s="26"/>
      <c r="HF166" s="26"/>
      <c r="HG166" s="26"/>
      <c r="HH166" s="26"/>
      <c r="HI166" s="26"/>
      <c r="HJ166" s="26"/>
      <c r="HK166" s="26"/>
      <c r="HL166" s="26"/>
      <c r="HM166" s="26"/>
      <c r="HN166" s="26"/>
      <c r="HO166" s="26"/>
      <c r="HP166" s="26"/>
      <c r="HQ166" s="26"/>
      <c r="HR166" s="26"/>
      <c r="HS166" s="26"/>
      <c r="HT166" s="26"/>
      <c r="HU166" s="26"/>
      <c r="HV166" s="26"/>
      <c r="HW166" s="26"/>
      <c r="HX166" s="26"/>
      <c r="HY166" s="26"/>
      <c r="HZ166" s="26"/>
      <c r="IA166" s="26"/>
      <c r="IB166" s="26"/>
      <c r="IC166" s="26"/>
      <c r="ID166" s="26"/>
      <c r="IE166" s="26"/>
      <c r="IF166" s="26"/>
      <c r="IG166" s="26"/>
      <c r="IH166" s="26"/>
      <c r="II166" s="26"/>
      <c r="IJ166" s="26"/>
      <c r="IK166" s="26"/>
      <c r="IL166" s="26"/>
      <c r="IM166" s="26"/>
      <c r="IN166" s="26"/>
      <c r="IO166" s="26"/>
      <c r="IP166" s="26"/>
      <c r="IQ166" s="26"/>
      <c r="IR166" s="26"/>
      <c r="IS166" s="26"/>
      <c r="IT166" s="26"/>
    </row>
    <row r="167" spans="1:254" ht="22.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c r="FB167" s="26"/>
      <c r="FC167" s="26"/>
      <c r="FD167" s="26"/>
      <c r="FE167" s="26"/>
      <c r="FF167" s="26"/>
      <c r="FG167" s="26"/>
      <c r="FH167" s="26"/>
      <c r="FI167" s="26"/>
      <c r="FJ167" s="26"/>
      <c r="FK167" s="26"/>
      <c r="FL167" s="26"/>
      <c r="FM167" s="26"/>
      <c r="FN167" s="26"/>
      <c r="FO167" s="26"/>
      <c r="FP167" s="26"/>
      <c r="FQ167" s="26"/>
      <c r="FR167" s="26"/>
      <c r="FS167" s="26"/>
      <c r="FT167" s="26"/>
      <c r="FU167" s="26"/>
      <c r="FV167" s="26"/>
      <c r="FW167" s="26"/>
      <c r="FX167" s="26"/>
      <c r="FY167" s="26"/>
      <c r="FZ167" s="26"/>
      <c r="GA167" s="26"/>
      <c r="GB167" s="26"/>
      <c r="GC167" s="26"/>
      <c r="GD167" s="26"/>
      <c r="GE167" s="26"/>
      <c r="GF167" s="26"/>
      <c r="GG167" s="26"/>
      <c r="GH167" s="26"/>
      <c r="GI167" s="26"/>
      <c r="GJ167" s="26"/>
      <c r="GK167" s="26"/>
      <c r="GL167" s="26"/>
      <c r="GM167" s="26"/>
      <c r="GN167" s="26"/>
      <c r="GO167" s="26"/>
      <c r="GP167" s="26"/>
      <c r="GQ167" s="26"/>
      <c r="GR167" s="26"/>
      <c r="GS167" s="26"/>
      <c r="GT167" s="26"/>
      <c r="GU167" s="26"/>
      <c r="GV167" s="26"/>
      <c r="GW167" s="26"/>
      <c r="GX167" s="26"/>
      <c r="GY167" s="26"/>
      <c r="GZ167" s="26"/>
      <c r="HA167" s="26"/>
      <c r="HB167" s="26"/>
      <c r="HC167" s="26"/>
      <c r="HD167" s="26"/>
      <c r="HE167" s="26"/>
      <c r="HF167" s="26"/>
      <c r="HG167" s="26"/>
      <c r="HH167" s="26"/>
      <c r="HI167" s="26"/>
      <c r="HJ167" s="26"/>
      <c r="HK167" s="26"/>
      <c r="HL167" s="26"/>
      <c r="HM167" s="26"/>
      <c r="HN167" s="26"/>
      <c r="HO167" s="26"/>
      <c r="HP167" s="26"/>
      <c r="HQ167" s="26"/>
      <c r="HR167" s="26"/>
      <c r="HS167" s="26"/>
      <c r="HT167" s="26"/>
      <c r="HU167" s="26"/>
      <c r="HV167" s="26"/>
      <c r="HW167" s="26"/>
      <c r="HX167" s="26"/>
      <c r="HY167" s="26"/>
      <c r="HZ167" s="26"/>
      <c r="IA167" s="26"/>
      <c r="IB167" s="26"/>
      <c r="IC167" s="26"/>
      <c r="ID167" s="26"/>
      <c r="IE167" s="26"/>
      <c r="IF167" s="26"/>
      <c r="IG167" s="26"/>
      <c r="IH167" s="26"/>
      <c r="II167" s="26"/>
      <c r="IJ167" s="26"/>
      <c r="IK167" s="26"/>
      <c r="IL167" s="26"/>
      <c r="IM167" s="26"/>
      <c r="IN167" s="26"/>
      <c r="IO167" s="26"/>
      <c r="IP167" s="26"/>
      <c r="IQ167" s="26"/>
      <c r="IR167" s="26"/>
      <c r="IS167" s="26"/>
      <c r="IT167" s="26"/>
    </row>
    <row r="168" spans="1:254" ht="22.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6"/>
      <c r="FG168" s="26"/>
      <c r="FH168" s="26"/>
      <c r="FI168" s="26"/>
      <c r="FJ168" s="26"/>
      <c r="FK168" s="26"/>
      <c r="FL168" s="26"/>
      <c r="FM168" s="26"/>
      <c r="FN168" s="26"/>
      <c r="FO168" s="26"/>
      <c r="FP168" s="26"/>
      <c r="FQ168" s="26"/>
      <c r="FR168" s="26"/>
      <c r="FS168" s="26"/>
      <c r="FT168" s="26"/>
      <c r="FU168" s="26"/>
      <c r="FV168" s="26"/>
      <c r="FW168" s="26"/>
      <c r="FX168" s="26"/>
      <c r="FY168" s="26"/>
      <c r="FZ168" s="26"/>
      <c r="GA168" s="26"/>
      <c r="GB168" s="26"/>
      <c r="GC168" s="26"/>
      <c r="GD168" s="26"/>
      <c r="GE168" s="26"/>
      <c r="GF168" s="26"/>
      <c r="GG168" s="26"/>
      <c r="GH168" s="26"/>
      <c r="GI168" s="26"/>
      <c r="GJ168" s="26"/>
      <c r="GK168" s="26"/>
      <c r="GL168" s="26"/>
      <c r="GM168" s="26"/>
      <c r="GN168" s="26"/>
      <c r="GO168" s="26"/>
      <c r="GP168" s="26"/>
      <c r="GQ168" s="26"/>
      <c r="GR168" s="26"/>
      <c r="GS168" s="26"/>
      <c r="GT168" s="26"/>
      <c r="GU168" s="26"/>
      <c r="GV168" s="26"/>
      <c r="GW168" s="26"/>
      <c r="GX168" s="26"/>
      <c r="GY168" s="26"/>
      <c r="GZ168" s="26"/>
      <c r="HA168" s="26"/>
      <c r="HB168" s="26"/>
      <c r="HC168" s="26"/>
      <c r="HD168" s="26"/>
      <c r="HE168" s="26"/>
      <c r="HF168" s="26"/>
      <c r="HG168" s="26"/>
      <c r="HH168" s="26"/>
      <c r="HI168" s="26"/>
      <c r="HJ168" s="26"/>
      <c r="HK168" s="26"/>
      <c r="HL168" s="26"/>
      <c r="HM168" s="26"/>
      <c r="HN168" s="26"/>
      <c r="HO168" s="26"/>
      <c r="HP168" s="26"/>
      <c r="HQ168" s="26"/>
      <c r="HR168" s="26"/>
      <c r="HS168" s="26"/>
      <c r="HT168" s="26"/>
      <c r="HU168" s="26"/>
      <c r="HV168" s="26"/>
      <c r="HW168" s="26"/>
      <c r="HX168" s="26"/>
      <c r="HY168" s="26"/>
      <c r="HZ168" s="26"/>
      <c r="IA168" s="26"/>
      <c r="IB168" s="26"/>
      <c r="IC168" s="26"/>
      <c r="ID168" s="26"/>
      <c r="IE168" s="26"/>
      <c r="IF168" s="26"/>
      <c r="IG168" s="26"/>
      <c r="IH168" s="26"/>
      <c r="II168" s="26"/>
      <c r="IJ168" s="26"/>
      <c r="IK168" s="26"/>
      <c r="IL168" s="26"/>
      <c r="IM168" s="26"/>
      <c r="IN168" s="26"/>
      <c r="IO168" s="26"/>
      <c r="IP168" s="26"/>
      <c r="IQ168" s="26"/>
      <c r="IR168" s="26"/>
      <c r="IS168" s="26"/>
      <c r="IT168" s="26"/>
    </row>
    <row r="169" spans="1:254" ht="22.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c r="FD169" s="26"/>
      <c r="FE169" s="26"/>
      <c r="FF169" s="26"/>
      <c r="FG169" s="26"/>
      <c r="FH169" s="26"/>
      <c r="FI169" s="26"/>
      <c r="FJ169" s="26"/>
      <c r="FK169" s="26"/>
      <c r="FL169" s="26"/>
      <c r="FM169" s="26"/>
      <c r="FN169" s="26"/>
      <c r="FO169" s="26"/>
      <c r="FP169" s="26"/>
      <c r="FQ169" s="26"/>
      <c r="FR169" s="26"/>
      <c r="FS169" s="26"/>
      <c r="FT169" s="26"/>
      <c r="FU169" s="26"/>
      <c r="FV169" s="26"/>
      <c r="FW169" s="26"/>
      <c r="FX169" s="26"/>
      <c r="FY169" s="26"/>
      <c r="FZ169" s="26"/>
      <c r="GA169" s="26"/>
      <c r="GB169" s="26"/>
      <c r="GC169" s="26"/>
      <c r="GD169" s="26"/>
      <c r="GE169" s="26"/>
      <c r="GF169" s="26"/>
      <c r="GG169" s="26"/>
      <c r="GH169" s="26"/>
      <c r="GI169" s="26"/>
      <c r="GJ169" s="26"/>
      <c r="GK169" s="26"/>
      <c r="GL169" s="26"/>
      <c r="GM169" s="26"/>
      <c r="GN169" s="26"/>
      <c r="GO169" s="26"/>
      <c r="GP169" s="26"/>
      <c r="GQ169" s="26"/>
      <c r="GR169" s="26"/>
      <c r="GS169" s="26"/>
      <c r="GT169" s="26"/>
      <c r="GU169" s="26"/>
      <c r="GV169" s="26"/>
      <c r="GW169" s="26"/>
      <c r="GX169" s="26"/>
      <c r="GY169" s="26"/>
      <c r="GZ169" s="26"/>
      <c r="HA169" s="26"/>
      <c r="HB169" s="26"/>
      <c r="HC169" s="26"/>
      <c r="HD169" s="26"/>
      <c r="HE169" s="26"/>
      <c r="HF169" s="26"/>
      <c r="HG169" s="26"/>
      <c r="HH169" s="26"/>
      <c r="HI169" s="26"/>
      <c r="HJ169" s="26"/>
      <c r="HK169" s="26"/>
      <c r="HL169" s="26"/>
      <c r="HM169" s="26"/>
      <c r="HN169" s="26"/>
      <c r="HO169" s="26"/>
      <c r="HP169" s="26"/>
      <c r="HQ169" s="26"/>
      <c r="HR169" s="26"/>
      <c r="HS169" s="26"/>
      <c r="HT169" s="26"/>
      <c r="HU169" s="26"/>
      <c r="HV169" s="26"/>
      <c r="HW169" s="26"/>
      <c r="HX169" s="26"/>
      <c r="HY169" s="26"/>
      <c r="HZ169" s="26"/>
      <c r="IA169" s="26"/>
      <c r="IB169" s="26"/>
      <c r="IC169" s="26"/>
      <c r="ID169" s="26"/>
      <c r="IE169" s="26"/>
      <c r="IF169" s="26"/>
      <c r="IG169" s="26"/>
      <c r="IH169" s="26"/>
      <c r="II169" s="26"/>
      <c r="IJ169" s="26"/>
      <c r="IK169" s="26"/>
      <c r="IL169" s="26"/>
      <c r="IM169" s="26"/>
      <c r="IN169" s="26"/>
      <c r="IO169" s="26"/>
      <c r="IP169" s="26"/>
      <c r="IQ169" s="26"/>
      <c r="IR169" s="26"/>
      <c r="IS169" s="26"/>
      <c r="IT169" s="26"/>
    </row>
    <row r="170" spans="1:254" ht="22.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c r="FD170" s="26"/>
      <c r="FE170" s="26"/>
      <c r="FF170" s="26"/>
      <c r="FG170" s="26"/>
      <c r="FH170" s="26"/>
      <c r="FI170" s="26"/>
      <c r="FJ170" s="26"/>
      <c r="FK170" s="26"/>
      <c r="FL170" s="26"/>
      <c r="FM170" s="26"/>
      <c r="FN170" s="26"/>
      <c r="FO170" s="26"/>
      <c r="FP170" s="26"/>
      <c r="FQ170" s="26"/>
      <c r="FR170" s="26"/>
      <c r="FS170" s="26"/>
      <c r="FT170" s="26"/>
      <c r="FU170" s="26"/>
      <c r="FV170" s="26"/>
      <c r="FW170" s="26"/>
      <c r="FX170" s="26"/>
      <c r="FY170" s="26"/>
      <c r="FZ170" s="26"/>
      <c r="GA170" s="26"/>
      <c r="GB170" s="26"/>
      <c r="GC170" s="26"/>
      <c r="GD170" s="26"/>
      <c r="GE170" s="26"/>
      <c r="GF170" s="26"/>
      <c r="GG170" s="26"/>
      <c r="GH170" s="26"/>
      <c r="GI170" s="26"/>
      <c r="GJ170" s="26"/>
      <c r="GK170" s="26"/>
      <c r="GL170" s="26"/>
      <c r="GM170" s="26"/>
      <c r="GN170" s="26"/>
      <c r="GO170" s="26"/>
      <c r="GP170" s="26"/>
      <c r="GQ170" s="26"/>
      <c r="GR170" s="26"/>
      <c r="GS170" s="26"/>
      <c r="GT170" s="26"/>
      <c r="GU170" s="26"/>
      <c r="GV170" s="26"/>
      <c r="GW170" s="26"/>
      <c r="GX170" s="26"/>
      <c r="GY170" s="26"/>
      <c r="GZ170" s="26"/>
      <c r="HA170" s="26"/>
      <c r="HB170" s="26"/>
      <c r="HC170" s="26"/>
      <c r="HD170" s="26"/>
      <c r="HE170" s="26"/>
      <c r="HF170" s="26"/>
      <c r="HG170" s="26"/>
      <c r="HH170" s="26"/>
      <c r="HI170" s="26"/>
      <c r="HJ170" s="26"/>
      <c r="HK170" s="26"/>
      <c r="HL170" s="26"/>
      <c r="HM170" s="26"/>
      <c r="HN170" s="26"/>
      <c r="HO170" s="26"/>
      <c r="HP170" s="26"/>
      <c r="HQ170" s="26"/>
      <c r="HR170" s="26"/>
      <c r="HS170" s="26"/>
      <c r="HT170" s="26"/>
      <c r="HU170" s="26"/>
      <c r="HV170" s="26"/>
      <c r="HW170" s="26"/>
      <c r="HX170" s="26"/>
      <c r="HY170" s="26"/>
      <c r="HZ170" s="26"/>
      <c r="IA170" s="26"/>
      <c r="IB170" s="26"/>
      <c r="IC170" s="26"/>
      <c r="ID170" s="26"/>
      <c r="IE170" s="26"/>
      <c r="IF170" s="26"/>
      <c r="IG170" s="26"/>
      <c r="IH170" s="26"/>
      <c r="II170" s="26"/>
      <c r="IJ170" s="26"/>
      <c r="IK170" s="26"/>
      <c r="IL170" s="26"/>
      <c r="IM170" s="26"/>
      <c r="IN170" s="26"/>
      <c r="IO170" s="26"/>
      <c r="IP170" s="26"/>
      <c r="IQ170" s="26"/>
      <c r="IR170" s="26"/>
      <c r="IS170" s="26"/>
      <c r="IT170" s="26"/>
    </row>
    <row r="171" spans="1:254" ht="22.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6"/>
      <c r="FG171" s="26"/>
      <c r="FH171" s="26"/>
      <c r="FI171" s="26"/>
      <c r="FJ171" s="26"/>
      <c r="FK171" s="26"/>
      <c r="FL171" s="26"/>
      <c r="FM171" s="26"/>
      <c r="FN171" s="26"/>
      <c r="FO171" s="26"/>
      <c r="FP171" s="26"/>
      <c r="FQ171" s="26"/>
      <c r="FR171" s="26"/>
      <c r="FS171" s="26"/>
      <c r="FT171" s="26"/>
      <c r="FU171" s="26"/>
      <c r="FV171" s="26"/>
      <c r="FW171" s="26"/>
      <c r="FX171" s="26"/>
      <c r="FY171" s="26"/>
      <c r="FZ171" s="26"/>
      <c r="GA171" s="26"/>
      <c r="GB171" s="26"/>
      <c r="GC171" s="26"/>
      <c r="GD171" s="26"/>
      <c r="GE171" s="26"/>
      <c r="GF171" s="26"/>
      <c r="GG171" s="26"/>
      <c r="GH171" s="26"/>
      <c r="GI171" s="26"/>
      <c r="GJ171" s="26"/>
      <c r="GK171" s="26"/>
      <c r="GL171" s="26"/>
      <c r="GM171" s="26"/>
      <c r="GN171" s="26"/>
      <c r="GO171" s="26"/>
      <c r="GP171" s="26"/>
      <c r="GQ171" s="26"/>
      <c r="GR171" s="26"/>
      <c r="GS171" s="26"/>
      <c r="GT171" s="26"/>
      <c r="GU171" s="26"/>
      <c r="GV171" s="26"/>
      <c r="GW171" s="26"/>
      <c r="GX171" s="26"/>
      <c r="GY171" s="26"/>
      <c r="GZ171" s="26"/>
      <c r="HA171" s="26"/>
      <c r="HB171" s="26"/>
      <c r="HC171" s="26"/>
      <c r="HD171" s="26"/>
      <c r="HE171" s="26"/>
      <c r="HF171" s="26"/>
      <c r="HG171" s="26"/>
      <c r="HH171" s="26"/>
      <c r="HI171" s="26"/>
      <c r="HJ171" s="26"/>
      <c r="HK171" s="26"/>
      <c r="HL171" s="26"/>
      <c r="HM171" s="26"/>
      <c r="HN171" s="26"/>
      <c r="HO171" s="26"/>
      <c r="HP171" s="26"/>
      <c r="HQ171" s="26"/>
      <c r="HR171" s="26"/>
      <c r="HS171" s="26"/>
      <c r="HT171" s="26"/>
      <c r="HU171" s="26"/>
      <c r="HV171" s="26"/>
      <c r="HW171" s="26"/>
      <c r="HX171" s="26"/>
      <c r="HY171" s="26"/>
      <c r="HZ171" s="26"/>
      <c r="IA171" s="26"/>
      <c r="IB171" s="26"/>
      <c r="IC171" s="26"/>
      <c r="ID171" s="26"/>
      <c r="IE171" s="26"/>
      <c r="IF171" s="26"/>
      <c r="IG171" s="26"/>
      <c r="IH171" s="26"/>
      <c r="II171" s="26"/>
      <c r="IJ171" s="26"/>
      <c r="IK171" s="26"/>
      <c r="IL171" s="26"/>
      <c r="IM171" s="26"/>
      <c r="IN171" s="26"/>
      <c r="IO171" s="26"/>
      <c r="IP171" s="26"/>
      <c r="IQ171" s="26"/>
      <c r="IR171" s="26"/>
      <c r="IS171" s="26"/>
      <c r="IT171" s="26"/>
    </row>
    <row r="172" spans="1:254" ht="22.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6"/>
      <c r="FG172" s="26"/>
      <c r="FH172" s="26"/>
      <c r="FI172" s="26"/>
      <c r="FJ172" s="26"/>
      <c r="FK172" s="26"/>
      <c r="FL172" s="26"/>
      <c r="FM172" s="26"/>
      <c r="FN172" s="26"/>
      <c r="FO172" s="26"/>
      <c r="FP172" s="26"/>
      <c r="FQ172" s="26"/>
      <c r="FR172" s="26"/>
      <c r="FS172" s="26"/>
      <c r="FT172" s="26"/>
      <c r="FU172" s="26"/>
      <c r="FV172" s="26"/>
      <c r="FW172" s="26"/>
      <c r="FX172" s="26"/>
      <c r="FY172" s="26"/>
      <c r="FZ172" s="26"/>
      <c r="GA172" s="26"/>
      <c r="GB172" s="26"/>
      <c r="GC172" s="26"/>
      <c r="GD172" s="26"/>
      <c r="GE172" s="26"/>
      <c r="GF172" s="26"/>
      <c r="GG172" s="26"/>
      <c r="GH172" s="26"/>
      <c r="GI172" s="26"/>
      <c r="GJ172" s="26"/>
      <c r="GK172" s="26"/>
      <c r="GL172" s="26"/>
      <c r="GM172" s="26"/>
      <c r="GN172" s="26"/>
      <c r="GO172" s="26"/>
      <c r="GP172" s="26"/>
      <c r="GQ172" s="26"/>
      <c r="GR172" s="26"/>
      <c r="GS172" s="26"/>
      <c r="GT172" s="26"/>
      <c r="GU172" s="26"/>
      <c r="GV172" s="26"/>
      <c r="GW172" s="26"/>
      <c r="GX172" s="26"/>
      <c r="GY172" s="26"/>
      <c r="GZ172" s="26"/>
      <c r="HA172" s="26"/>
      <c r="HB172" s="26"/>
      <c r="HC172" s="26"/>
      <c r="HD172" s="26"/>
      <c r="HE172" s="26"/>
      <c r="HF172" s="26"/>
      <c r="HG172" s="26"/>
      <c r="HH172" s="26"/>
      <c r="HI172" s="26"/>
      <c r="HJ172" s="26"/>
      <c r="HK172" s="26"/>
      <c r="HL172" s="26"/>
      <c r="HM172" s="26"/>
      <c r="HN172" s="26"/>
      <c r="HO172" s="26"/>
      <c r="HP172" s="26"/>
      <c r="HQ172" s="26"/>
      <c r="HR172" s="26"/>
      <c r="HS172" s="26"/>
      <c r="HT172" s="26"/>
      <c r="HU172" s="26"/>
      <c r="HV172" s="26"/>
      <c r="HW172" s="26"/>
      <c r="HX172" s="26"/>
      <c r="HY172" s="26"/>
      <c r="HZ172" s="26"/>
      <c r="IA172" s="26"/>
      <c r="IB172" s="26"/>
      <c r="IC172" s="26"/>
      <c r="ID172" s="26"/>
      <c r="IE172" s="26"/>
      <c r="IF172" s="26"/>
      <c r="IG172" s="26"/>
      <c r="IH172" s="26"/>
      <c r="II172" s="26"/>
      <c r="IJ172" s="26"/>
      <c r="IK172" s="26"/>
      <c r="IL172" s="26"/>
      <c r="IM172" s="26"/>
      <c r="IN172" s="26"/>
      <c r="IO172" s="26"/>
      <c r="IP172" s="26"/>
      <c r="IQ172" s="26"/>
      <c r="IR172" s="26"/>
      <c r="IS172" s="26"/>
      <c r="IT172" s="26"/>
    </row>
    <row r="173" spans="1:254" ht="22.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6"/>
      <c r="FG173" s="26"/>
      <c r="FH173" s="26"/>
      <c r="FI173" s="26"/>
      <c r="FJ173" s="26"/>
      <c r="FK173" s="26"/>
      <c r="FL173" s="26"/>
      <c r="FM173" s="26"/>
      <c r="FN173" s="26"/>
      <c r="FO173" s="26"/>
      <c r="FP173" s="26"/>
      <c r="FQ173" s="26"/>
      <c r="FR173" s="26"/>
      <c r="FS173" s="26"/>
      <c r="FT173" s="26"/>
      <c r="FU173" s="26"/>
      <c r="FV173" s="26"/>
      <c r="FW173" s="26"/>
      <c r="FX173" s="26"/>
      <c r="FY173" s="26"/>
      <c r="FZ173" s="26"/>
      <c r="GA173" s="26"/>
      <c r="GB173" s="26"/>
      <c r="GC173" s="26"/>
      <c r="GD173" s="26"/>
      <c r="GE173" s="26"/>
      <c r="GF173" s="26"/>
      <c r="GG173" s="26"/>
      <c r="GH173" s="26"/>
      <c r="GI173" s="26"/>
      <c r="GJ173" s="26"/>
      <c r="GK173" s="26"/>
      <c r="GL173" s="26"/>
      <c r="GM173" s="26"/>
      <c r="GN173" s="26"/>
      <c r="GO173" s="26"/>
      <c r="GP173" s="26"/>
      <c r="GQ173" s="26"/>
      <c r="GR173" s="26"/>
      <c r="GS173" s="26"/>
      <c r="GT173" s="26"/>
      <c r="GU173" s="26"/>
      <c r="GV173" s="26"/>
      <c r="GW173" s="26"/>
      <c r="GX173" s="26"/>
      <c r="GY173" s="26"/>
      <c r="GZ173" s="26"/>
      <c r="HA173" s="26"/>
      <c r="HB173" s="26"/>
      <c r="HC173" s="26"/>
      <c r="HD173" s="26"/>
      <c r="HE173" s="26"/>
      <c r="HF173" s="26"/>
      <c r="HG173" s="26"/>
      <c r="HH173" s="26"/>
      <c r="HI173" s="26"/>
      <c r="HJ173" s="26"/>
      <c r="HK173" s="26"/>
      <c r="HL173" s="26"/>
      <c r="HM173" s="26"/>
      <c r="HN173" s="26"/>
      <c r="HO173" s="26"/>
      <c r="HP173" s="26"/>
      <c r="HQ173" s="26"/>
      <c r="HR173" s="26"/>
      <c r="HS173" s="26"/>
      <c r="HT173" s="26"/>
      <c r="HU173" s="26"/>
      <c r="HV173" s="26"/>
      <c r="HW173" s="26"/>
      <c r="HX173" s="26"/>
      <c r="HY173" s="26"/>
      <c r="HZ173" s="26"/>
      <c r="IA173" s="26"/>
      <c r="IB173" s="26"/>
      <c r="IC173" s="26"/>
      <c r="ID173" s="26"/>
      <c r="IE173" s="26"/>
      <c r="IF173" s="26"/>
      <c r="IG173" s="26"/>
      <c r="IH173" s="26"/>
      <c r="II173" s="26"/>
      <c r="IJ173" s="26"/>
      <c r="IK173" s="26"/>
      <c r="IL173" s="26"/>
      <c r="IM173" s="26"/>
      <c r="IN173" s="26"/>
      <c r="IO173" s="26"/>
      <c r="IP173" s="26"/>
      <c r="IQ173" s="26"/>
      <c r="IR173" s="26"/>
      <c r="IS173" s="26"/>
      <c r="IT173" s="26"/>
    </row>
    <row r="174" spans="1:254" ht="22.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6"/>
      <c r="FG174" s="26"/>
      <c r="FH174" s="26"/>
      <c r="FI174" s="26"/>
      <c r="FJ174" s="26"/>
      <c r="FK174" s="26"/>
      <c r="FL174" s="26"/>
      <c r="FM174" s="26"/>
      <c r="FN174" s="26"/>
      <c r="FO174" s="26"/>
      <c r="FP174" s="26"/>
      <c r="FQ174" s="26"/>
      <c r="FR174" s="26"/>
      <c r="FS174" s="26"/>
      <c r="FT174" s="26"/>
      <c r="FU174" s="26"/>
      <c r="FV174" s="26"/>
      <c r="FW174" s="26"/>
      <c r="FX174" s="26"/>
      <c r="FY174" s="26"/>
      <c r="FZ174" s="26"/>
      <c r="GA174" s="26"/>
      <c r="GB174" s="26"/>
      <c r="GC174" s="26"/>
      <c r="GD174" s="26"/>
      <c r="GE174" s="26"/>
      <c r="GF174" s="26"/>
      <c r="GG174" s="26"/>
      <c r="GH174" s="26"/>
      <c r="GI174" s="26"/>
      <c r="GJ174" s="26"/>
      <c r="GK174" s="26"/>
      <c r="GL174" s="26"/>
      <c r="GM174" s="26"/>
      <c r="GN174" s="26"/>
      <c r="GO174" s="26"/>
      <c r="GP174" s="26"/>
      <c r="GQ174" s="26"/>
      <c r="GR174" s="26"/>
      <c r="GS174" s="26"/>
      <c r="GT174" s="26"/>
      <c r="GU174" s="26"/>
      <c r="GV174" s="26"/>
      <c r="GW174" s="26"/>
      <c r="GX174" s="26"/>
      <c r="GY174" s="26"/>
      <c r="GZ174" s="26"/>
      <c r="HA174" s="26"/>
      <c r="HB174" s="26"/>
      <c r="HC174" s="26"/>
      <c r="HD174" s="26"/>
      <c r="HE174" s="26"/>
      <c r="HF174" s="26"/>
      <c r="HG174" s="26"/>
      <c r="HH174" s="26"/>
      <c r="HI174" s="26"/>
      <c r="HJ174" s="26"/>
      <c r="HK174" s="26"/>
      <c r="HL174" s="26"/>
      <c r="HM174" s="26"/>
      <c r="HN174" s="26"/>
      <c r="HO174" s="26"/>
      <c r="HP174" s="26"/>
      <c r="HQ174" s="26"/>
      <c r="HR174" s="26"/>
      <c r="HS174" s="26"/>
      <c r="HT174" s="26"/>
      <c r="HU174" s="26"/>
      <c r="HV174" s="26"/>
      <c r="HW174" s="26"/>
      <c r="HX174" s="26"/>
      <c r="HY174" s="26"/>
      <c r="HZ174" s="26"/>
      <c r="IA174" s="26"/>
      <c r="IB174" s="26"/>
      <c r="IC174" s="26"/>
      <c r="ID174" s="26"/>
      <c r="IE174" s="26"/>
      <c r="IF174" s="26"/>
      <c r="IG174" s="26"/>
      <c r="IH174" s="26"/>
      <c r="II174" s="26"/>
      <c r="IJ174" s="26"/>
      <c r="IK174" s="26"/>
      <c r="IL174" s="26"/>
      <c r="IM174" s="26"/>
      <c r="IN174" s="26"/>
      <c r="IO174" s="26"/>
      <c r="IP174" s="26"/>
      <c r="IQ174" s="26"/>
      <c r="IR174" s="26"/>
      <c r="IS174" s="26"/>
      <c r="IT174" s="26"/>
    </row>
    <row r="175" spans="1:254" ht="22.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6"/>
      <c r="FG175" s="26"/>
      <c r="FH175" s="26"/>
      <c r="FI175" s="26"/>
      <c r="FJ175" s="26"/>
      <c r="FK175" s="26"/>
      <c r="FL175" s="26"/>
      <c r="FM175" s="26"/>
      <c r="FN175" s="26"/>
      <c r="FO175" s="26"/>
      <c r="FP175" s="26"/>
      <c r="FQ175" s="26"/>
      <c r="FR175" s="26"/>
      <c r="FS175" s="26"/>
      <c r="FT175" s="26"/>
      <c r="FU175" s="26"/>
      <c r="FV175" s="26"/>
      <c r="FW175" s="26"/>
      <c r="FX175" s="26"/>
      <c r="FY175" s="26"/>
      <c r="FZ175" s="26"/>
      <c r="GA175" s="26"/>
      <c r="GB175" s="26"/>
      <c r="GC175" s="26"/>
      <c r="GD175" s="26"/>
      <c r="GE175" s="26"/>
      <c r="GF175" s="26"/>
      <c r="GG175" s="26"/>
      <c r="GH175" s="26"/>
      <c r="GI175" s="26"/>
      <c r="GJ175" s="26"/>
      <c r="GK175" s="26"/>
      <c r="GL175" s="26"/>
      <c r="GM175" s="26"/>
      <c r="GN175" s="26"/>
      <c r="GO175" s="26"/>
      <c r="GP175" s="26"/>
      <c r="GQ175" s="26"/>
      <c r="GR175" s="26"/>
      <c r="GS175" s="26"/>
      <c r="GT175" s="26"/>
      <c r="GU175" s="26"/>
      <c r="GV175" s="26"/>
      <c r="GW175" s="26"/>
      <c r="GX175" s="26"/>
      <c r="GY175" s="26"/>
      <c r="GZ175" s="26"/>
      <c r="HA175" s="26"/>
      <c r="HB175" s="26"/>
      <c r="HC175" s="26"/>
      <c r="HD175" s="26"/>
      <c r="HE175" s="26"/>
      <c r="HF175" s="26"/>
      <c r="HG175" s="26"/>
      <c r="HH175" s="26"/>
      <c r="HI175" s="26"/>
      <c r="HJ175" s="26"/>
      <c r="HK175" s="26"/>
      <c r="HL175" s="26"/>
      <c r="HM175" s="26"/>
      <c r="HN175" s="26"/>
      <c r="HO175" s="26"/>
      <c r="HP175" s="26"/>
      <c r="HQ175" s="26"/>
      <c r="HR175" s="26"/>
      <c r="HS175" s="26"/>
      <c r="HT175" s="26"/>
      <c r="HU175" s="26"/>
      <c r="HV175" s="26"/>
      <c r="HW175" s="26"/>
      <c r="HX175" s="26"/>
      <c r="HY175" s="26"/>
      <c r="HZ175" s="26"/>
      <c r="IA175" s="26"/>
      <c r="IB175" s="26"/>
      <c r="IC175" s="26"/>
      <c r="ID175" s="26"/>
      <c r="IE175" s="26"/>
      <c r="IF175" s="26"/>
      <c r="IG175" s="26"/>
      <c r="IH175" s="26"/>
      <c r="II175" s="26"/>
      <c r="IJ175" s="26"/>
      <c r="IK175" s="26"/>
      <c r="IL175" s="26"/>
      <c r="IM175" s="26"/>
      <c r="IN175" s="26"/>
      <c r="IO175" s="26"/>
      <c r="IP175" s="26"/>
      <c r="IQ175" s="26"/>
      <c r="IR175" s="26"/>
      <c r="IS175" s="26"/>
      <c r="IT175" s="26"/>
    </row>
    <row r="176" spans="1:254" ht="22.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6"/>
      <c r="FG176" s="26"/>
      <c r="FH176" s="26"/>
      <c r="FI176" s="26"/>
      <c r="FJ176" s="26"/>
      <c r="FK176" s="26"/>
      <c r="FL176" s="26"/>
      <c r="FM176" s="26"/>
      <c r="FN176" s="26"/>
      <c r="FO176" s="26"/>
      <c r="FP176" s="26"/>
      <c r="FQ176" s="26"/>
      <c r="FR176" s="26"/>
      <c r="FS176" s="26"/>
      <c r="FT176" s="26"/>
      <c r="FU176" s="26"/>
      <c r="FV176" s="26"/>
      <c r="FW176" s="26"/>
      <c r="FX176" s="26"/>
      <c r="FY176" s="26"/>
      <c r="FZ176" s="26"/>
      <c r="GA176" s="26"/>
      <c r="GB176" s="26"/>
      <c r="GC176" s="26"/>
      <c r="GD176" s="26"/>
      <c r="GE176" s="26"/>
      <c r="GF176" s="26"/>
      <c r="GG176" s="26"/>
      <c r="GH176" s="26"/>
      <c r="GI176" s="26"/>
      <c r="GJ176" s="26"/>
      <c r="GK176" s="26"/>
      <c r="GL176" s="26"/>
      <c r="GM176" s="26"/>
      <c r="GN176" s="26"/>
      <c r="GO176" s="26"/>
      <c r="GP176" s="26"/>
      <c r="GQ176" s="26"/>
      <c r="GR176" s="26"/>
      <c r="GS176" s="26"/>
      <c r="GT176" s="26"/>
      <c r="GU176" s="26"/>
      <c r="GV176" s="26"/>
      <c r="GW176" s="26"/>
      <c r="GX176" s="26"/>
      <c r="GY176" s="26"/>
      <c r="GZ176" s="26"/>
      <c r="HA176" s="26"/>
      <c r="HB176" s="26"/>
      <c r="HC176" s="26"/>
      <c r="HD176" s="26"/>
      <c r="HE176" s="26"/>
      <c r="HF176" s="26"/>
      <c r="HG176" s="26"/>
      <c r="HH176" s="26"/>
      <c r="HI176" s="26"/>
      <c r="HJ176" s="26"/>
      <c r="HK176" s="26"/>
      <c r="HL176" s="26"/>
      <c r="HM176" s="26"/>
      <c r="HN176" s="26"/>
      <c r="HO176" s="26"/>
      <c r="HP176" s="26"/>
      <c r="HQ176" s="26"/>
      <c r="HR176" s="26"/>
      <c r="HS176" s="26"/>
      <c r="HT176" s="26"/>
      <c r="HU176" s="26"/>
      <c r="HV176" s="26"/>
      <c r="HW176" s="26"/>
      <c r="HX176" s="26"/>
      <c r="HY176" s="26"/>
      <c r="HZ176" s="26"/>
      <c r="IA176" s="26"/>
      <c r="IB176" s="26"/>
      <c r="IC176" s="26"/>
      <c r="ID176" s="26"/>
      <c r="IE176" s="26"/>
      <c r="IF176" s="26"/>
      <c r="IG176" s="26"/>
      <c r="IH176" s="26"/>
      <c r="II176" s="26"/>
      <c r="IJ176" s="26"/>
      <c r="IK176" s="26"/>
      <c r="IL176" s="26"/>
      <c r="IM176" s="26"/>
      <c r="IN176" s="26"/>
      <c r="IO176" s="26"/>
      <c r="IP176" s="26"/>
      <c r="IQ176" s="26"/>
      <c r="IR176" s="26"/>
      <c r="IS176" s="26"/>
      <c r="IT176" s="26"/>
    </row>
    <row r="177" spans="1:254" ht="22.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c r="EZ177" s="26"/>
      <c r="FA177" s="26"/>
      <c r="FB177" s="26"/>
      <c r="FC177" s="26"/>
      <c r="FD177" s="26"/>
      <c r="FE177" s="26"/>
      <c r="FF177" s="26"/>
      <c r="FG177" s="26"/>
      <c r="FH177" s="26"/>
      <c r="FI177" s="26"/>
      <c r="FJ177" s="26"/>
      <c r="FK177" s="26"/>
      <c r="FL177" s="26"/>
      <c r="FM177" s="26"/>
      <c r="FN177" s="26"/>
      <c r="FO177" s="26"/>
      <c r="FP177" s="26"/>
      <c r="FQ177" s="26"/>
      <c r="FR177" s="26"/>
      <c r="FS177" s="26"/>
      <c r="FT177" s="26"/>
      <c r="FU177" s="26"/>
      <c r="FV177" s="26"/>
      <c r="FW177" s="26"/>
      <c r="FX177" s="26"/>
      <c r="FY177" s="26"/>
      <c r="FZ177" s="26"/>
      <c r="GA177" s="26"/>
      <c r="GB177" s="26"/>
      <c r="GC177" s="26"/>
      <c r="GD177" s="26"/>
      <c r="GE177" s="26"/>
      <c r="GF177" s="26"/>
      <c r="GG177" s="26"/>
      <c r="GH177" s="26"/>
      <c r="GI177" s="26"/>
      <c r="GJ177" s="26"/>
      <c r="GK177" s="26"/>
      <c r="GL177" s="26"/>
      <c r="GM177" s="26"/>
      <c r="GN177" s="26"/>
      <c r="GO177" s="26"/>
      <c r="GP177" s="26"/>
      <c r="GQ177" s="26"/>
      <c r="GR177" s="26"/>
      <c r="GS177" s="26"/>
      <c r="GT177" s="26"/>
      <c r="GU177" s="26"/>
      <c r="GV177" s="26"/>
      <c r="GW177" s="26"/>
      <c r="GX177" s="26"/>
      <c r="GY177" s="26"/>
      <c r="GZ177" s="26"/>
      <c r="HA177" s="26"/>
      <c r="HB177" s="26"/>
      <c r="HC177" s="26"/>
      <c r="HD177" s="26"/>
      <c r="HE177" s="26"/>
      <c r="HF177" s="26"/>
      <c r="HG177" s="26"/>
      <c r="HH177" s="26"/>
      <c r="HI177" s="26"/>
      <c r="HJ177" s="26"/>
      <c r="HK177" s="26"/>
      <c r="HL177" s="26"/>
      <c r="HM177" s="26"/>
      <c r="HN177" s="26"/>
      <c r="HO177" s="26"/>
      <c r="HP177" s="26"/>
      <c r="HQ177" s="26"/>
      <c r="HR177" s="26"/>
      <c r="HS177" s="26"/>
      <c r="HT177" s="26"/>
      <c r="HU177" s="26"/>
      <c r="HV177" s="26"/>
      <c r="HW177" s="26"/>
      <c r="HX177" s="26"/>
      <c r="HY177" s="26"/>
      <c r="HZ177" s="26"/>
      <c r="IA177" s="26"/>
      <c r="IB177" s="26"/>
      <c r="IC177" s="26"/>
      <c r="ID177" s="26"/>
      <c r="IE177" s="26"/>
      <c r="IF177" s="26"/>
      <c r="IG177" s="26"/>
      <c r="IH177" s="26"/>
      <c r="II177" s="26"/>
      <c r="IJ177" s="26"/>
      <c r="IK177" s="26"/>
      <c r="IL177" s="26"/>
      <c r="IM177" s="26"/>
      <c r="IN177" s="26"/>
      <c r="IO177" s="26"/>
      <c r="IP177" s="26"/>
      <c r="IQ177" s="26"/>
      <c r="IR177" s="26"/>
      <c r="IS177" s="26"/>
      <c r="IT177" s="26"/>
    </row>
    <row r="178" spans="1:254" ht="22.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6"/>
      <c r="FG178" s="26"/>
      <c r="FH178" s="26"/>
      <c r="FI178" s="26"/>
      <c r="FJ178" s="26"/>
      <c r="FK178" s="26"/>
      <c r="FL178" s="26"/>
      <c r="FM178" s="26"/>
      <c r="FN178" s="26"/>
      <c r="FO178" s="26"/>
      <c r="FP178" s="26"/>
      <c r="FQ178" s="26"/>
      <c r="FR178" s="26"/>
      <c r="FS178" s="26"/>
      <c r="FT178" s="26"/>
      <c r="FU178" s="26"/>
      <c r="FV178" s="26"/>
      <c r="FW178" s="26"/>
      <c r="FX178" s="26"/>
      <c r="FY178" s="26"/>
      <c r="FZ178" s="26"/>
      <c r="GA178" s="26"/>
      <c r="GB178" s="26"/>
      <c r="GC178" s="26"/>
      <c r="GD178" s="26"/>
      <c r="GE178" s="26"/>
      <c r="GF178" s="26"/>
      <c r="GG178" s="26"/>
      <c r="GH178" s="26"/>
      <c r="GI178" s="26"/>
      <c r="GJ178" s="26"/>
      <c r="GK178" s="26"/>
      <c r="GL178" s="26"/>
      <c r="GM178" s="26"/>
      <c r="GN178" s="26"/>
      <c r="GO178" s="26"/>
      <c r="GP178" s="26"/>
      <c r="GQ178" s="26"/>
      <c r="GR178" s="26"/>
      <c r="GS178" s="26"/>
      <c r="GT178" s="26"/>
      <c r="GU178" s="26"/>
      <c r="GV178" s="26"/>
      <c r="GW178" s="26"/>
      <c r="GX178" s="26"/>
      <c r="GY178" s="26"/>
      <c r="GZ178" s="26"/>
      <c r="HA178" s="26"/>
      <c r="HB178" s="26"/>
      <c r="HC178" s="26"/>
      <c r="HD178" s="26"/>
      <c r="HE178" s="26"/>
      <c r="HF178" s="26"/>
      <c r="HG178" s="26"/>
      <c r="HH178" s="26"/>
      <c r="HI178" s="26"/>
      <c r="HJ178" s="26"/>
      <c r="HK178" s="26"/>
      <c r="HL178" s="26"/>
      <c r="HM178" s="26"/>
      <c r="HN178" s="26"/>
      <c r="HO178" s="26"/>
      <c r="HP178" s="26"/>
      <c r="HQ178" s="26"/>
      <c r="HR178" s="26"/>
      <c r="HS178" s="26"/>
      <c r="HT178" s="26"/>
      <c r="HU178" s="26"/>
      <c r="HV178" s="26"/>
      <c r="HW178" s="26"/>
      <c r="HX178" s="26"/>
      <c r="HY178" s="26"/>
      <c r="HZ178" s="26"/>
      <c r="IA178" s="26"/>
      <c r="IB178" s="26"/>
      <c r="IC178" s="26"/>
      <c r="ID178" s="26"/>
      <c r="IE178" s="26"/>
      <c r="IF178" s="26"/>
      <c r="IG178" s="26"/>
      <c r="IH178" s="26"/>
      <c r="II178" s="26"/>
      <c r="IJ178" s="26"/>
      <c r="IK178" s="26"/>
      <c r="IL178" s="26"/>
      <c r="IM178" s="26"/>
      <c r="IN178" s="26"/>
      <c r="IO178" s="26"/>
      <c r="IP178" s="26"/>
      <c r="IQ178" s="26"/>
      <c r="IR178" s="26"/>
      <c r="IS178" s="26"/>
      <c r="IT178" s="26"/>
    </row>
    <row r="179" spans="1:254" ht="22.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c r="EZ179" s="26"/>
      <c r="FA179" s="26"/>
      <c r="FB179" s="26"/>
      <c r="FC179" s="26"/>
      <c r="FD179" s="26"/>
      <c r="FE179" s="26"/>
      <c r="FF179" s="26"/>
      <c r="FG179" s="26"/>
      <c r="FH179" s="26"/>
      <c r="FI179" s="26"/>
      <c r="FJ179" s="26"/>
      <c r="FK179" s="26"/>
      <c r="FL179" s="26"/>
      <c r="FM179" s="26"/>
      <c r="FN179" s="26"/>
      <c r="FO179" s="26"/>
      <c r="FP179" s="26"/>
      <c r="FQ179" s="26"/>
      <c r="FR179" s="26"/>
      <c r="FS179" s="26"/>
      <c r="FT179" s="26"/>
      <c r="FU179" s="26"/>
      <c r="FV179" s="26"/>
      <c r="FW179" s="26"/>
      <c r="FX179" s="26"/>
      <c r="FY179" s="26"/>
      <c r="FZ179" s="26"/>
      <c r="GA179" s="26"/>
      <c r="GB179" s="26"/>
      <c r="GC179" s="26"/>
      <c r="GD179" s="26"/>
      <c r="GE179" s="26"/>
      <c r="GF179" s="26"/>
      <c r="GG179" s="26"/>
      <c r="GH179" s="26"/>
      <c r="GI179" s="26"/>
      <c r="GJ179" s="26"/>
      <c r="GK179" s="26"/>
      <c r="GL179" s="26"/>
      <c r="GM179" s="26"/>
      <c r="GN179" s="26"/>
      <c r="GO179" s="26"/>
      <c r="GP179" s="26"/>
      <c r="GQ179" s="26"/>
      <c r="GR179" s="26"/>
      <c r="GS179" s="26"/>
      <c r="GT179" s="26"/>
      <c r="GU179" s="26"/>
      <c r="GV179" s="26"/>
      <c r="GW179" s="26"/>
      <c r="GX179" s="26"/>
      <c r="GY179" s="26"/>
      <c r="GZ179" s="26"/>
      <c r="HA179" s="26"/>
      <c r="HB179" s="26"/>
      <c r="HC179" s="26"/>
      <c r="HD179" s="26"/>
      <c r="HE179" s="26"/>
      <c r="HF179" s="26"/>
      <c r="HG179" s="26"/>
      <c r="HH179" s="26"/>
      <c r="HI179" s="26"/>
      <c r="HJ179" s="26"/>
      <c r="HK179" s="26"/>
      <c r="HL179" s="26"/>
      <c r="HM179" s="26"/>
      <c r="HN179" s="26"/>
      <c r="HO179" s="26"/>
      <c r="HP179" s="26"/>
      <c r="HQ179" s="26"/>
      <c r="HR179" s="26"/>
      <c r="HS179" s="26"/>
      <c r="HT179" s="26"/>
      <c r="HU179" s="26"/>
      <c r="HV179" s="26"/>
      <c r="HW179" s="26"/>
      <c r="HX179" s="26"/>
      <c r="HY179" s="26"/>
      <c r="HZ179" s="26"/>
      <c r="IA179" s="26"/>
      <c r="IB179" s="26"/>
      <c r="IC179" s="26"/>
      <c r="ID179" s="26"/>
      <c r="IE179" s="26"/>
      <c r="IF179" s="26"/>
      <c r="IG179" s="26"/>
      <c r="IH179" s="26"/>
      <c r="II179" s="26"/>
      <c r="IJ179" s="26"/>
      <c r="IK179" s="26"/>
      <c r="IL179" s="26"/>
      <c r="IM179" s="26"/>
      <c r="IN179" s="26"/>
      <c r="IO179" s="26"/>
      <c r="IP179" s="26"/>
      <c r="IQ179" s="26"/>
      <c r="IR179" s="26"/>
      <c r="IS179" s="26"/>
      <c r="IT179" s="26"/>
    </row>
    <row r="180" spans="1:254" ht="22.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c r="FB180" s="26"/>
      <c r="FC180" s="26"/>
      <c r="FD180" s="26"/>
      <c r="FE180" s="26"/>
      <c r="FF180" s="26"/>
      <c r="FG180" s="26"/>
      <c r="FH180" s="26"/>
      <c r="FI180" s="26"/>
      <c r="FJ180" s="26"/>
      <c r="FK180" s="26"/>
      <c r="FL180" s="26"/>
      <c r="FM180" s="26"/>
      <c r="FN180" s="26"/>
      <c r="FO180" s="26"/>
      <c r="FP180" s="26"/>
      <c r="FQ180" s="26"/>
      <c r="FR180" s="26"/>
      <c r="FS180" s="26"/>
      <c r="FT180" s="26"/>
      <c r="FU180" s="26"/>
      <c r="FV180" s="26"/>
      <c r="FW180" s="26"/>
      <c r="FX180" s="26"/>
      <c r="FY180" s="26"/>
      <c r="FZ180" s="26"/>
      <c r="GA180" s="26"/>
      <c r="GB180" s="26"/>
      <c r="GC180" s="26"/>
      <c r="GD180" s="26"/>
      <c r="GE180" s="26"/>
      <c r="GF180" s="26"/>
      <c r="GG180" s="26"/>
      <c r="GH180" s="26"/>
      <c r="GI180" s="26"/>
      <c r="GJ180" s="26"/>
      <c r="GK180" s="26"/>
      <c r="GL180" s="26"/>
      <c r="GM180" s="26"/>
      <c r="GN180" s="26"/>
      <c r="GO180" s="26"/>
      <c r="GP180" s="26"/>
      <c r="GQ180" s="26"/>
      <c r="GR180" s="26"/>
      <c r="GS180" s="26"/>
      <c r="GT180" s="26"/>
      <c r="GU180" s="26"/>
      <c r="GV180" s="26"/>
      <c r="GW180" s="26"/>
      <c r="GX180" s="26"/>
      <c r="GY180" s="26"/>
      <c r="GZ180" s="26"/>
      <c r="HA180" s="26"/>
      <c r="HB180" s="26"/>
      <c r="HC180" s="26"/>
      <c r="HD180" s="26"/>
      <c r="HE180" s="26"/>
      <c r="HF180" s="26"/>
      <c r="HG180" s="26"/>
      <c r="HH180" s="26"/>
      <c r="HI180" s="26"/>
      <c r="HJ180" s="26"/>
      <c r="HK180" s="26"/>
      <c r="HL180" s="26"/>
      <c r="HM180" s="26"/>
      <c r="HN180" s="26"/>
      <c r="HO180" s="26"/>
      <c r="HP180" s="26"/>
      <c r="HQ180" s="26"/>
      <c r="HR180" s="26"/>
      <c r="HS180" s="26"/>
      <c r="HT180" s="26"/>
      <c r="HU180" s="26"/>
      <c r="HV180" s="26"/>
      <c r="HW180" s="26"/>
      <c r="HX180" s="26"/>
      <c r="HY180" s="26"/>
      <c r="HZ180" s="26"/>
      <c r="IA180" s="26"/>
      <c r="IB180" s="26"/>
      <c r="IC180" s="26"/>
      <c r="ID180" s="26"/>
      <c r="IE180" s="26"/>
      <c r="IF180" s="26"/>
      <c r="IG180" s="26"/>
      <c r="IH180" s="26"/>
      <c r="II180" s="26"/>
      <c r="IJ180" s="26"/>
      <c r="IK180" s="26"/>
      <c r="IL180" s="26"/>
      <c r="IM180" s="26"/>
      <c r="IN180" s="26"/>
      <c r="IO180" s="26"/>
      <c r="IP180" s="26"/>
      <c r="IQ180" s="26"/>
      <c r="IR180" s="26"/>
      <c r="IS180" s="26"/>
      <c r="IT180" s="26"/>
    </row>
    <row r="181" spans="1:254" ht="22.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c r="FB181" s="26"/>
      <c r="FC181" s="26"/>
      <c r="FD181" s="26"/>
      <c r="FE181" s="26"/>
      <c r="FF181" s="26"/>
      <c r="FG181" s="26"/>
      <c r="FH181" s="26"/>
      <c r="FI181" s="26"/>
      <c r="FJ181" s="26"/>
      <c r="FK181" s="26"/>
      <c r="FL181" s="26"/>
      <c r="FM181" s="26"/>
      <c r="FN181" s="26"/>
      <c r="FO181" s="26"/>
      <c r="FP181" s="26"/>
      <c r="FQ181" s="26"/>
      <c r="FR181" s="26"/>
      <c r="FS181" s="26"/>
      <c r="FT181" s="26"/>
      <c r="FU181" s="26"/>
      <c r="FV181" s="26"/>
      <c r="FW181" s="26"/>
      <c r="FX181" s="26"/>
      <c r="FY181" s="26"/>
      <c r="FZ181" s="26"/>
      <c r="GA181" s="26"/>
      <c r="GB181" s="26"/>
      <c r="GC181" s="26"/>
      <c r="GD181" s="26"/>
      <c r="GE181" s="26"/>
      <c r="GF181" s="26"/>
      <c r="GG181" s="26"/>
      <c r="GH181" s="26"/>
      <c r="GI181" s="26"/>
      <c r="GJ181" s="26"/>
      <c r="GK181" s="26"/>
      <c r="GL181" s="26"/>
      <c r="GM181" s="26"/>
      <c r="GN181" s="26"/>
      <c r="GO181" s="26"/>
      <c r="GP181" s="26"/>
      <c r="GQ181" s="26"/>
      <c r="GR181" s="26"/>
      <c r="GS181" s="26"/>
      <c r="GT181" s="26"/>
      <c r="GU181" s="26"/>
      <c r="GV181" s="26"/>
      <c r="GW181" s="26"/>
      <c r="GX181" s="26"/>
      <c r="GY181" s="26"/>
      <c r="GZ181" s="26"/>
      <c r="HA181" s="26"/>
      <c r="HB181" s="26"/>
      <c r="HC181" s="26"/>
      <c r="HD181" s="26"/>
      <c r="HE181" s="26"/>
      <c r="HF181" s="26"/>
      <c r="HG181" s="26"/>
      <c r="HH181" s="26"/>
      <c r="HI181" s="26"/>
      <c r="HJ181" s="26"/>
      <c r="HK181" s="26"/>
      <c r="HL181" s="26"/>
      <c r="HM181" s="26"/>
      <c r="HN181" s="26"/>
      <c r="HO181" s="26"/>
      <c r="HP181" s="26"/>
      <c r="HQ181" s="26"/>
      <c r="HR181" s="26"/>
      <c r="HS181" s="26"/>
      <c r="HT181" s="26"/>
      <c r="HU181" s="26"/>
      <c r="HV181" s="26"/>
      <c r="HW181" s="26"/>
      <c r="HX181" s="26"/>
      <c r="HY181" s="26"/>
      <c r="HZ181" s="26"/>
      <c r="IA181" s="26"/>
      <c r="IB181" s="26"/>
      <c r="IC181" s="26"/>
      <c r="ID181" s="26"/>
      <c r="IE181" s="26"/>
      <c r="IF181" s="26"/>
      <c r="IG181" s="26"/>
      <c r="IH181" s="26"/>
      <c r="II181" s="26"/>
      <c r="IJ181" s="26"/>
      <c r="IK181" s="26"/>
      <c r="IL181" s="26"/>
      <c r="IM181" s="26"/>
      <c r="IN181" s="26"/>
      <c r="IO181" s="26"/>
      <c r="IP181" s="26"/>
      <c r="IQ181" s="26"/>
      <c r="IR181" s="26"/>
      <c r="IS181" s="26"/>
      <c r="IT181" s="26"/>
    </row>
    <row r="182" spans="1:254" ht="22.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c r="FB182" s="26"/>
      <c r="FC182" s="26"/>
      <c r="FD182" s="26"/>
      <c r="FE182" s="26"/>
      <c r="FF182" s="26"/>
      <c r="FG182" s="26"/>
      <c r="FH182" s="26"/>
      <c r="FI182" s="26"/>
      <c r="FJ182" s="26"/>
      <c r="FK182" s="26"/>
      <c r="FL182" s="26"/>
      <c r="FM182" s="26"/>
      <c r="FN182" s="26"/>
      <c r="FO182" s="26"/>
      <c r="FP182" s="26"/>
      <c r="FQ182" s="26"/>
      <c r="FR182" s="26"/>
      <c r="FS182" s="26"/>
      <c r="FT182" s="26"/>
      <c r="FU182" s="26"/>
      <c r="FV182" s="26"/>
      <c r="FW182" s="26"/>
      <c r="FX182" s="26"/>
      <c r="FY182" s="26"/>
      <c r="FZ182" s="26"/>
      <c r="GA182" s="26"/>
      <c r="GB182" s="26"/>
      <c r="GC182" s="26"/>
      <c r="GD182" s="26"/>
      <c r="GE182" s="26"/>
      <c r="GF182" s="26"/>
      <c r="GG182" s="26"/>
      <c r="GH182" s="26"/>
      <c r="GI182" s="26"/>
      <c r="GJ182" s="26"/>
      <c r="GK182" s="26"/>
      <c r="GL182" s="26"/>
      <c r="GM182" s="26"/>
      <c r="GN182" s="26"/>
      <c r="GO182" s="26"/>
      <c r="GP182" s="26"/>
      <c r="GQ182" s="26"/>
      <c r="GR182" s="26"/>
      <c r="GS182" s="26"/>
      <c r="GT182" s="26"/>
      <c r="GU182" s="26"/>
      <c r="GV182" s="26"/>
      <c r="GW182" s="26"/>
      <c r="GX182" s="26"/>
      <c r="GY182" s="26"/>
      <c r="GZ182" s="26"/>
      <c r="HA182" s="26"/>
      <c r="HB182" s="26"/>
      <c r="HC182" s="26"/>
      <c r="HD182" s="26"/>
      <c r="HE182" s="26"/>
      <c r="HF182" s="26"/>
      <c r="HG182" s="26"/>
      <c r="HH182" s="26"/>
      <c r="HI182" s="26"/>
      <c r="HJ182" s="26"/>
      <c r="HK182" s="26"/>
      <c r="HL182" s="26"/>
      <c r="HM182" s="26"/>
      <c r="HN182" s="26"/>
      <c r="HO182" s="26"/>
      <c r="HP182" s="26"/>
      <c r="HQ182" s="26"/>
      <c r="HR182" s="26"/>
      <c r="HS182" s="26"/>
      <c r="HT182" s="26"/>
      <c r="HU182" s="26"/>
      <c r="HV182" s="26"/>
      <c r="HW182" s="26"/>
      <c r="HX182" s="26"/>
      <c r="HY182" s="26"/>
      <c r="HZ182" s="26"/>
      <c r="IA182" s="26"/>
      <c r="IB182" s="26"/>
      <c r="IC182" s="26"/>
      <c r="ID182" s="26"/>
      <c r="IE182" s="26"/>
      <c r="IF182" s="26"/>
      <c r="IG182" s="26"/>
      <c r="IH182" s="26"/>
      <c r="II182" s="26"/>
      <c r="IJ182" s="26"/>
      <c r="IK182" s="26"/>
      <c r="IL182" s="26"/>
      <c r="IM182" s="26"/>
      <c r="IN182" s="26"/>
      <c r="IO182" s="26"/>
      <c r="IP182" s="26"/>
      <c r="IQ182" s="26"/>
      <c r="IR182" s="26"/>
      <c r="IS182" s="26"/>
      <c r="IT182" s="26"/>
    </row>
    <row r="183" spans="1:254" ht="22.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c r="EZ183" s="26"/>
      <c r="FA183" s="26"/>
      <c r="FB183" s="26"/>
      <c r="FC183" s="26"/>
      <c r="FD183" s="26"/>
      <c r="FE183" s="26"/>
      <c r="FF183" s="26"/>
      <c r="FG183" s="26"/>
      <c r="FH183" s="26"/>
      <c r="FI183" s="26"/>
      <c r="FJ183" s="26"/>
      <c r="FK183" s="26"/>
      <c r="FL183" s="26"/>
      <c r="FM183" s="26"/>
      <c r="FN183" s="26"/>
      <c r="FO183" s="26"/>
      <c r="FP183" s="26"/>
      <c r="FQ183" s="26"/>
      <c r="FR183" s="26"/>
      <c r="FS183" s="26"/>
      <c r="FT183" s="26"/>
      <c r="FU183" s="26"/>
      <c r="FV183" s="26"/>
      <c r="FW183" s="26"/>
      <c r="FX183" s="26"/>
      <c r="FY183" s="26"/>
      <c r="FZ183" s="26"/>
      <c r="GA183" s="26"/>
      <c r="GB183" s="26"/>
      <c r="GC183" s="26"/>
      <c r="GD183" s="26"/>
      <c r="GE183" s="26"/>
      <c r="GF183" s="26"/>
      <c r="GG183" s="26"/>
      <c r="GH183" s="26"/>
      <c r="GI183" s="26"/>
      <c r="GJ183" s="26"/>
      <c r="GK183" s="26"/>
      <c r="GL183" s="26"/>
      <c r="GM183" s="26"/>
      <c r="GN183" s="26"/>
      <c r="GO183" s="26"/>
      <c r="GP183" s="26"/>
      <c r="GQ183" s="26"/>
      <c r="GR183" s="26"/>
      <c r="GS183" s="26"/>
      <c r="GT183" s="26"/>
      <c r="GU183" s="26"/>
      <c r="GV183" s="26"/>
      <c r="GW183" s="26"/>
      <c r="GX183" s="26"/>
      <c r="GY183" s="26"/>
      <c r="GZ183" s="26"/>
      <c r="HA183" s="26"/>
      <c r="HB183" s="26"/>
      <c r="HC183" s="26"/>
      <c r="HD183" s="26"/>
      <c r="HE183" s="26"/>
      <c r="HF183" s="26"/>
      <c r="HG183" s="26"/>
      <c r="HH183" s="26"/>
      <c r="HI183" s="26"/>
      <c r="HJ183" s="26"/>
      <c r="HK183" s="26"/>
      <c r="HL183" s="26"/>
      <c r="HM183" s="26"/>
      <c r="HN183" s="26"/>
      <c r="HO183" s="26"/>
      <c r="HP183" s="26"/>
      <c r="HQ183" s="26"/>
      <c r="HR183" s="26"/>
      <c r="HS183" s="26"/>
      <c r="HT183" s="26"/>
      <c r="HU183" s="26"/>
      <c r="HV183" s="26"/>
      <c r="HW183" s="26"/>
      <c r="HX183" s="26"/>
      <c r="HY183" s="26"/>
      <c r="HZ183" s="26"/>
      <c r="IA183" s="26"/>
      <c r="IB183" s="26"/>
      <c r="IC183" s="26"/>
      <c r="ID183" s="26"/>
      <c r="IE183" s="26"/>
      <c r="IF183" s="26"/>
      <c r="IG183" s="26"/>
      <c r="IH183" s="26"/>
      <c r="II183" s="26"/>
      <c r="IJ183" s="26"/>
      <c r="IK183" s="26"/>
      <c r="IL183" s="26"/>
      <c r="IM183" s="26"/>
      <c r="IN183" s="26"/>
      <c r="IO183" s="26"/>
      <c r="IP183" s="26"/>
      <c r="IQ183" s="26"/>
      <c r="IR183" s="26"/>
      <c r="IS183" s="26"/>
      <c r="IT183" s="26"/>
    </row>
    <row r="184" spans="1:254" ht="22.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c r="FD184" s="26"/>
      <c r="FE184" s="26"/>
      <c r="FF184" s="26"/>
      <c r="FG184" s="26"/>
      <c r="FH184" s="26"/>
      <c r="FI184" s="26"/>
      <c r="FJ184" s="26"/>
      <c r="FK184" s="26"/>
      <c r="FL184" s="26"/>
      <c r="FM184" s="26"/>
      <c r="FN184" s="26"/>
      <c r="FO184" s="26"/>
      <c r="FP184" s="26"/>
      <c r="FQ184" s="26"/>
      <c r="FR184" s="26"/>
      <c r="FS184" s="26"/>
      <c r="FT184" s="26"/>
      <c r="FU184" s="26"/>
      <c r="FV184" s="26"/>
      <c r="FW184" s="26"/>
      <c r="FX184" s="26"/>
      <c r="FY184" s="26"/>
      <c r="FZ184" s="26"/>
      <c r="GA184" s="26"/>
      <c r="GB184" s="26"/>
      <c r="GC184" s="26"/>
      <c r="GD184" s="26"/>
      <c r="GE184" s="26"/>
      <c r="GF184" s="26"/>
      <c r="GG184" s="26"/>
      <c r="GH184" s="26"/>
      <c r="GI184" s="26"/>
      <c r="GJ184" s="26"/>
      <c r="GK184" s="26"/>
      <c r="GL184" s="26"/>
      <c r="GM184" s="26"/>
      <c r="GN184" s="26"/>
      <c r="GO184" s="26"/>
      <c r="GP184" s="26"/>
      <c r="GQ184" s="26"/>
      <c r="GR184" s="26"/>
      <c r="GS184" s="26"/>
      <c r="GT184" s="26"/>
      <c r="GU184" s="26"/>
      <c r="GV184" s="26"/>
      <c r="GW184" s="26"/>
      <c r="GX184" s="26"/>
      <c r="GY184" s="26"/>
      <c r="GZ184" s="26"/>
      <c r="HA184" s="26"/>
      <c r="HB184" s="26"/>
      <c r="HC184" s="26"/>
      <c r="HD184" s="26"/>
      <c r="HE184" s="26"/>
      <c r="HF184" s="26"/>
      <c r="HG184" s="26"/>
      <c r="HH184" s="26"/>
      <c r="HI184" s="26"/>
      <c r="HJ184" s="26"/>
      <c r="HK184" s="26"/>
      <c r="HL184" s="26"/>
      <c r="HM184" s="26"/>
      <c r="HN184" s="26"/>
      <c r="HO184" s="26"/>
      <c r="HP184" s="26"/>
      <c r="HQ184" s="26"/>
      <c r="HR184" s="26"/>
      <c r="HS184" s="26"/>
      <c r="HT184" s="26"/>
      <c r="HU184" s="26"/>
      <c r="HV184" s="26"/>
      <c r="HW184" s="26"/>
      <c r="HX184" s="26"/>
      <c r="HY184" s="26"/>
      <c r="HZ184" s="26"/>
      <c r="IA184" s="26"/>
      <c r="IB184" s="26"/>
      <c r="IC184" s="26"/>
      <c r="ID184" s="26"/>
      <c r="IE184" s="26"/>
      <c r="IF184" s="26"/>
      <c r="IG184" s="26"/>
      <c r="IH184" s="26"/>
      <c r="II184" s="26"/>
      <c r="IJ184" s="26"/>
      <c r="IK184" s="26"/>
      <c r="IL184" s="26"/>
      <c r="IM184" s="26"/>
      <c r="IN184" s="26"/>
      <c r="IO184" s="26"/>
      <c r="IP184" s="26"/>
      <c r="IQ184" s="26"/>
      <c r="IR184" s="26"/>
      <c r="IS184" s="26"/>
      <c r="IT184" s="26"/>
    </row>
    <row r="185" spans="1:254" ht="22.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c r="EZ185" s="26"/>
      <c r="FA185" s="26"/>
      <c r="FB185" s="26"/>
      <c r="FC185" s="26"/>
      <c r="FD185" s="26"/>
      <c r="FE185" s="26"/>
      <c r="FF185" s="26"/>
      <c r="FG185" s="26"/>
      <c r="FH185" s="26"/>
      <c r="FI185" s="26"/>
      <c r="FJ185" s="26"/>
      <c r="FK185" s="26"/>
      <c r="FL185" s="26"/>
      <c r="FM185" s="26"/>
      <c r="FN185" s="26"/>
      <c r="FO185" s="26"/>
      <c r="FP185" s="26"/>
      <c r="FQ185" s="26"/>
      <c r="FR185" s="26"/>
      <c r="FS185" s="26"/>
      <c r="FT185" s="26"/>
      <c r="FU185" s="26"/>
      <c r="FV185" s="26"/>
      <c r="FW185" s="26"/>
      <c r="FX185" s="26"/>
      <c r="FY185" s="26"/>
      <c r="FZ185" s="26"/>
      <c r="GA185" s="26"/>
      <c r="GB185" s="26"/>
      <c r="GC185" s="26"/>
      <c r="GD185" s="26"/>
      <c r="GE185" s="26"/>
      <c r="GF185" s="26"/>
      <c r="GG185" s="26"/>
      <c r="GH185" s="26"/>
      <c r="GI185" s="26"/>
      <c r="GJ185" s="26"/>
      <c r="GK185" s="26"/>
      <c r="GL185" s="26"/>
      <c r="GM185" s="26"/>
      <c r="GN185" s="26"/>
      <c r="GO185" s="26"/>
      <c r="GP185" s="26"/>
      <c r="GQ185" s="26"/>
      <c r="GR185" s="26"/>
      <c r="GS185" s="26"/>
      <c r="GT185" s="26"/>
      <c r="GU185" s="26"/>
      <c r="GV185" s="26"/>
      <c r="GW185" s="26"/>
      <c r="GX185" s="26"/>
      <c r="GY185" s="26"/>
      <c r="GZ185" s="26"/>
      <c r="HA185" s="26"/>
      <c r="HB185" s="26"/>
      <c r="HC185" s="26"/>
      <c r="HD185" s="26"/>
      <c r="HE185" s="26"/>
      <c r="HF185" s="26"/>
      <c r="HG185" s="26"/>
      <c r="HH185" s="26"/>
      <c r="HI185" s="26"/>
      <c r="HJ185" s="26"/>
      <c r="HK185" s="26"/>
      <c r="HL185" s="26"/>
      <c r="HM185" s="26"/>
      <c r="HN185" s="26"/>
      <c r="HO185" s="26"/>
      <c r="HP185" s="26"/>
      <c r="HQ185" s="26"/>
      <c r="HR185" s="26"/>
      <c r="HS185" s="26"/>
      <c r="HT185" s="26"/>
      <c r="HU185" s="26"/>
      <c r="HV185" s="26"/>
      <c r="HW185" s="26"/>
      <c r="HX185" s="26"/>
      <c r="HY185" s="26"/>
      <c r="HZ185" s="26"/>
      <c r="IA185" s="26"/>
      <c r="IB185" s="26"/>
      <c r="IC185" s="26"/>
      <c r="ID185" s="26"/>
      <c r="IE185" s="26"/>
      <c r="IF185" s="26"/>
      <c r="IG185" s="26"/>
      <c r="IH185" s="26"/>
      <c r="II185" s="26"/>
      <c r="IJ185" s="26"/>
      <c r="IK185" s="26"/>
      <c r="IL185" s="26"/>
      <c r="IM185" s="26"/>
      <c r="IN185" s="26"/>
      <c r="IO185" s="26"/>
      <c r="IP185" s="26"/>
      <c r="IQ185" s="26"/>
      <c r="IR185" s="26"/>
      <c r="IS185" s="26"/>
      <c r="IT185" s="26"/>
    </row>
    <row r="186" spans="1:254" ht="22.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c r="FA186" s="26"/>
      <c r="FB186" s="26"/>
      <c r="FC186" s="26"/>
      <c r="FD186" s="26"/>
      <c r="FE186" s="26"/>
      <c r="FF186" s="26"/>
      <c r="FG186" s="26"/>
      <c r="FH186" s="26"/>
      <c r="FI186" s="26"/>
      <c r="FJ186" s="26"/>
      <c r="FK186" s="26"/>
      <c r="FL186" s="26"/>
      <c r="FM186" s="26"/>
      <c r="FN186" s="26"/>
      <c r="FO186" s="26"/>
      <c r="FP186" s="26"/>
      <c r="FQ186" s="26"/>
      <c r="FR186" s="26"/>
      <c r="FS186" s="26"/>
      <c r="FT186" s="26"/>
      <c r="FU186" s="26"/>
      <c r="FV186" s="26"/>
      <c r="FW186" s="26"/>
      <c r="FX186" s="26"/>
      <c r="FY186" s="26"/>
      <c r="FZ186" s="26"/>
      <c r="GA186" s="26"/>
      <c r="GB186" s="26"/>
      <c r="GC186" s="26"/>
      <c r="GD186" s="26"/>
      <c r="GE186" s="26"/>
      <c r="GF186" s="26"/>
      <c r="GG186" s="26"/>
      <c r="GH186" s="26"/>
      <c r="GI186" s="26"/>
      <c r="GJ186" s="26"/>
      <c r="GK186" s="26"/>
      <c r="GL186" s="26"/>
      <c r="GM186" s="26"/>
      <c r="GN186" s="26"/>
      <c r="GO186" s="26"/>
      <c r="GP186" s="26"/>
      <c r="GQ186" s="26"/>
      <c r="GR186" s="26"/>
      <c r="GS186" s="26"/>
      <c r="GT186" s="26"/>
      <c r="GU186" s="26"/>
      <c r="GV186" s="26"/>
      <c r="GW186" s="26"/>
      <c r="GX186" s="26"/>
      <c r="GY186" s="26"/>
      <c r="GZ186" s="26"/>
      <c r="HA186" s="26"/>
      <c r="HB186" s="26"/>
      <c r="HC186" s="26"/>
      <c r="HD186" s="26"/>
      <c r="HE186" s="26"/>
      <c r="HF186" s="26"/>
      <c r="HG186" s="26"/>
      <c r="HH186" s="26"/>
      <c r="HI186" s="26"/>
      <c r="HJ186" s="26"/>
      <c r="HK186" s="26"/>
      <c r="HL186" s="26"/>
      <c r="HM186" s="26"/>
      <c r="HN186" s="26"/>
      <c r="HO186" s="26"/>
      <c r="HP186" s="26"/>
      <c r="HQ186" s="26"/>
      <c r="HR186" s="26"/>
      <c r="HS186" s="26"/>
      <c r="HT186" s="26"/>
      <c r="HU186" s="26"/>
      <c r="HV186" s="26"/>
      <c r="HW186" s="26"/>
      <c r="HX186" s="26"/>
      <c r="HY186" s="26"/>
      <c r="HZ186" s="26"/>
      <c r="IA186" s="26"/>
      <c r="IB186" s="26"/>
      <c r="IC186" s="26"/>
      <c r="ID186" s="26"/>
      <c r="IE186" s="26"/>
      <c r="IF186" s="26"/>
      <c r="IG186" s="26"/>
      <c r="IH186" s="26"/>
      <c r="II186" s="26"/>
      <c r="IJ186" s="26"/>
      <c r="IK186" s="26"/>
      <c r="IL186" s="26"/>
      <c r="IM186" s="26"/>
      <c r="IN186" s="26"/>
      <c r="IO186" s="26"/>
      <c r="IP186" s="26"/>
      <c r="IQ186" s="26"/>
      <c r="IR186" s="26"/>
      <c r="IS186" s="26"/>
      <c r="IT186" s="26"/>
    </row>
    <row r="187" spans="1:254" ht="22.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c r="EZ187" s="26"/>
      <c r="FA187" s="26"/>
      <c r="FB187" s="26"/>
      <c r="FC187" s="26"/>
      <c r="FD187" s="26"/>
      <c r="FE187" s="26"/>
      <c r="FF187" s="26"/>
      <c r="FG187" s="26"/>
      <c r="FH187" s="26"/>
      <c r="FI187" s="26"/>
      <c r="FJ187" s="26"/>
      <c r="FK187" s="26"/>
      <c r="FL187" s="26"/>
      <c r="FM187" s="26"/>
      <c r="FN187" s="26"/>
      <c r="FO187" s="26"/>
      <c r="FP187" s="26"/>
      <c r="FQ187" s="26"/>
      <c r="FR187" s="26"/>
      <c r="FS187" s="26"/>
      <c r="FT187" s="26"/>
      <c r="FU187" s="26"/>
      <c r="FV187" s="26"/>
      <c r="FW187" s="26"/>
      <c r="FX187" s="26"/>
      <c r="FY187" s="26"/>
      <c r="FZ187" s="26"/>
      <c r="GA187" s="26"/>
      <c r="GB187" s="26"/>
      <c r="GC187" s="26"/>
      <c r="GD187" s="26"/>
      <c r="GE187" s="26"/>
      <c r="GF187" s="26"/>
      <c r="GG187" s="26"/>
      <c r="GH187" s="26"/>
      <c r="GI187" s="26"/>
      <c r="GJ187" s="26"/>
      <c r="GK187" s="26"/>
      <c r="GL187" s="26"/>
      <c r="GM187" s="26"/>
      <c r="GN187" s="26"/>
      <c r="GO187" s="26"/>
      <c r="GP187" s="26"/>
      <c r="GQ187" s="26"/>
      <c r="GR187" s="26"/>
      <c r="GS187" s="26"/>
      <c r="GT187" s="26"/>
      <c r="GU187" s="26"/>
      <c r="GV187" s="26"/>
      <c r="GW187" s="26"/>
      <c r="GX187" s="26"/>
      <c r="GY187" s="26"/>
      <c r="GZ187" s="26"/>
      <c r="HA187" s="26"/>
      <c r="HB187" s="26"/>
      <c r="HC187" s="26"/>
      <c r="HD187" s="26"/>
      <c r="HE187" s="26"/>
      <c r="HF187" s="26"/>
      <c r="HG187" s="26"/>
      <c r="HH187" s="26"/>
      <c r="HI187" s="26"/>
      <c r="HJ187" s="26"/>
      <c r="HK187" s="26"/>
      <c r="HL187" s="26"/>
      <c r="HM187" s="26"/>
      <c r="HN187" s="26"/>
      <c r="HO187" s="26"/>
      <c r="HP187" s="26"/>
      <c r="HQ187" s="26"/>
      <c r="HR187" s="26"/>
      <c r="HS187" s="26"/>
      <c r="HT187" s="26"/>
      <c r="HU187" s="26"/>
      <c r="HV187" s="26"/>
      <c r="HW187" s="26"/>
      <c r="HX187" s="26"/>
      <c r="HY187" s="26"/>
      <c r="HZ187" s="26"/>
      <c r="IA187" s="26"/>
      <c r="IB187" s="26"/>
      <c r="IC187" s="26"/>
      <c r="ID187" s="26"/>
      <c r="IE187" s="26"/>
      <c r="IF187" s="26"/>
      <c r="IG187" s="26"/>
      <c r="IH187" s="26"/>
      <c r="II187" s="26"/>
      <c r="IJ187" s="26"/>
      <c r="IK187" s="26"/>
      <c r="IL187" s="26"/>
      <c r="IM187" s="26"/>
      <c r="IN187" s="26"/>
      <c r="IO187" s="26"/>
      <c r="IP187" s="26"/>
      <c r="IQ187" s="26"/>
      <c r="IR187" s="26"/>
      <c r="IS187" s="26"/>
      <c r="IT187" s="26"/>
    </row>
    <row r="188" spans="1:254" ht="22.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c r="FB188" s="26"/>
      <c r="FC188" s="26"/>
      <c r="FD188" s="26"/>
      <c r="FE188" s="26"/>
      <c r="FF188" s="26"/>
      <c r="FG188" s="26"/>
      <c r="FH188" s="26"/>
      <c r="FI188" s="26"/>
      <c r="FJ188" s="26"/>
      <c r="FK188" s="26"/>
      <c r="FL188" s="26"/>
      <c r="FM188" s="26"/>
      <c r="FN188" s="26"/>
      <c r="FO188" s="26"/>
      <c r="FP188" s="26"/>
      <c r="FQ188" s="26"/>
      <c r="FR188" s="26"/>
      <c r="FS188" s="26"/>
      <c r="FT188" s="26"/>
      <c r="FU188" s="26"/>
      <c r="FV188" s="26"/>
      <c r="FW188" s="26"/>
      <c r="FX188" s="26"/>
      <c r="FY188" s="26"/>
      <c r="FZ188" s="26"/>
      <c r="GA188" s="26"/>
      <c r="GB188" s="26"/>
      <c r="GC188" s="26"/>
      <c r="GD188" s="26"/>
      <c r="GE188" s="26"/>
      <c r="GF188" s="26"/>
      <c r="GG188" s="26"/>
      <c r="GH188" s="26"/>
      <c r="GI188" s="26"/>
      <c r="GJ188" s="26"/>
      <c r="GK188" s="26"/>
      <c r="GL188" s="26"/>
      <c r="GM188" s="26"/>
      <c r="GN188" s="26"/>
      <c r="GO188" s="26"/>
      <c r="GP188" s="26"/>
      <c r="GQ188" s="26"/>
      <c r="GR188" s="26"/>
      <c r="GS188" s="26"/>
      <c r="GT188" s="26"/>
      <c r="GU188" s="26"/>
      <c r="GV188" s="26"/>
      <c r="GW188" s="26"/>
      <c r="GX188" s="26"/>
      <c r="GY188" s="26"/>
      <c r="GZ188" s="26"/>
      <c r="HA188" s="26"/>
      <c r="HB188" s="26"/>
      <c r="HC188" s="26"/>
      <c r="HD188" s="26"/>
      <c r="HE188" s="26"/>
      <c r="HF188" s="26"/>
      <c r="HG188" s="26"/>
      <c r="HH188" s="26"/>
      <c r="HI188" s="26"/>
      <c r="HJ188" s="26"/>
      <c r="HK188" s="26"/>
      <c r="HL188" s="26"/>
      <c r="HM188" s="26"/>
      <c r="HN188" s="26"/>
      <c r="HO188" s="26"/>
      <c r="HP188" s="26"/>
      <c r="HQ188" s="26"/>
      <c r="HR188" s="26"/>
      <c r="HS188" s="26"/>
      <c r="HT188" s="26"/>
      <c r="HU188" s="26"/>
      <c r="HV188" s="26"/>
      <c r="HW188" s="26"/>
      <c r="HX188" s="26"/>
      <c r="HY188" s="26"/>
      <c r="HZ188" s="26"/>
      <c r="IA188" s="26"/>
      <c r="IB188" s="26"/>
      <c r="IC188" s="26"/>
      <c r="ID188" s="26"/>
      <c r="IE188" s="26"/>
      <c r="IF188" s="26"/>
      <c r="IG188" s="26"/>
      <c r="IH188" s="26"/>
      <c r="II188" s="26"/>
      <c r="IJ188" s="26"/>
      <c r="IK188" s="26"/>
      <c r="IL188" s="26"/>
      <c r="IM188" s="26"/>
      <c r="IN188" s="26"/>
      <c r="IO188" s="26"/>
      <c r="IP188" s="26"/>
      <c r="IQ188" s="26"/>
      <c r="IR188" s="26"/>
      <c r="IS188" s="26"/>
      <c r="IT188" s="26"/>
    </row>
    <row r="189" spans="1:254" ht="22.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c r="EZ189" s="26"/>
      <c r="FA189" s="26"/>
      <c r="FB189" s="26"/>
      <c r="FC189" s="26"/>
      <c r="FD189" s="26"/>
      <c r="FE189" s="26"/>
      <c r="FF189" s="26"/>
      <c r="FG189" s="26"/>
      <c r="FH189" s="26"/>
      <c r="FI189" s="26"/>
      <c r="FJ189" s="26"/>
      <c r="FK189" s="26"/>
      <c r="FL189" s="26"/>
      <c r="FM189" s="26"/>
      <c r="FN189" s="26"/>
      <c r="FO189" s="26"/>
      <c r="FP189" s="26"/>
      <c r="FQ189" s="26"/>
      <c r="FR189" s="26"/>
      <c r="FS189" s="26"/>
      <c r="FT189" s="26"/>
      <c r="FU189" s="26"/>
      <c r="FV189" s="26"/>
      <c r="FW189" s="26"/>
      <c r="FX189" s="26"/>
      <c r="FY189" s="26"/>
      <c r="FZ189" s="26"/>
      <c r="GA189" s="26"/>
      <c r="GB189" s="26"/>
      <c r="GC189" s="26"/>
      <c r="GD189" s="26"/>
      <c r="GE189" s="26"/>
      <c r="GF189" s="26"/>
      <c r="GG189" s="26"/>
      <c r="GH189" s="26"/>
      <c r="GI189" s="26"/>
      <c r="GJ189" s="26"/>
      <c r="GK189" s="26"/>
      <c r="GL189" s="26"/>
      <c r="GM189" s="26"/>
      <c r="GN189" s="26"/>
      <c r="GO189" s="26"/>
      <c r="GP189" s="26"/>
      <c r="GQ189" s="26"/>
      <c r="GR189" s="26"/>
      <c r="GS189" s="26"/>
      <c r="GT189" s="26"/>
      <c r="GU189" s="26"/>
      <c r="GV189" s="26"/>
      <c r="GW189" s="26"/>
      <c r="GX189" s="26"/>
      <c r="GY189" s="26"/>
      <c r="GZ189" s="26"/>
      <c r="HA189" s="26"/>
      <c r="HB189" s="26"/>
      <c r="HC189" s="26"/>
      <c r="HD189" s="26"/>
      <c r="HE189" s="26"/>
      <c r="HF189" s="26"/>
      <c r="HG189" s="26"/>
      <c r="HH189" s="26"/>
      <c r="HI189" s="26"/>
      <c r="HJ189" s="26"/>
      <c r="HK189" s="26"/>
      <c r="HL189" s="26"/>
      <c r="HM189" s="26"/>
      <c r="HN189" s="26"/>
      <c r="HO189" s="26"/>
      <c r="HP189" s="26"/>
      <c r="HQ189" s="26"/>
      <c r="HR189" s="26"/>
      <c r="HS189" s="26"/>
      <c r="HT189" s="26"/>
      <c r="HU189" s="26"/>
      <c r="HV189" s="26"/>
      <c r="HW189" s="26"/>
      <c r="HX189" s="26"/>
      <c r="HY189" s="26"/>
      <c r="HZ189" s="26"/>
      <c r="IA189" s="26"/>
      <c r="IB189" s="26"/>
      <c r="IC189" s="26"/>
      <c r="ID189" s="26"/>
      <c r="IE189" s="26"/>
      <c r="IF189" s="26"/>
      <c r="IG189" s="26"/>
      <c r="IH189" s="26"/>
      <c r="II189" s="26"/>
      <c r="IJ189" s="26"/>
      <c r="IK189" s="26"/>
      <c r="IL189" s="26"/>
      <c r="IM189" s="26"/>
      <c r="IN189" s="26"/>
      <c r="IO189" s="26"/>
      <c r="IP189" s="26"/>
      <c r="IQ189" s="26"/>
      <c r="IR189" s="26"/>
      <c r="IS189" s="26"/>
      <c r="IT189" s="26"/>
    </row>
    <row r="190" spans="1:254" ht="22.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c r="EZ190" s="26"/>
      <c r="FA190" s="26"/>
      <c r="FB190" s="26"/>
      <c r="FC190" s="26"/>
      <c r="FD190" s="26"/>
      <c r="FE190" s="26"/>
      <c r="FF190" s="26"/>
      <c r="FG190" s="26"/>
      <c r="FH190" s="26"/>
      <c r="FI190" s="26"/>
      <c r="FJ190" s="26"/>
      <c r="FK190" s="26"/>
      <c r="FL190" s="26"/>
      <c r="FM190" s="26"/>
      <c r="FN190" s="26"/>
      <c r="FO190" s="26"/>
      <c r="FP190" s="26"/>
      <c r="FQ190" s="26"/>
      <c r="FR190" s="26"/>
      <c r="FS190" s="26"/>
      <c r="FT190" s="26"/>
      <c r="FU190" s="26"/>
      <c r="FV190" s="26"/>
      <c r="FW190" s="26"/>
      <c r="FX190" s="26"/>
      <c r="FY190" s="26"/>
      <c r="FZ190" s="26"/>
      <c r="GA190" s="26"/>
      <c r="GB190" s="26"/>
      <c r="GC190" s="26"/>
      <c r="GD190" s="26"/>
      <c r="GE190" s="26"/>
      <c r="GF190" s="26"/>
      <c r="GG190" s="26"/>
      <c r="GH190" s="26"/>
      <c r="GI190" s="26"/>
      <c r="GJ190" s="26"/>
      <c r="GK190" s="26"/>
      <c r="GL190" s="26"/>
      <c r="GM190" s="26"/>
      <c r="GN190" s="26"/>
      <c r="GO190" s="26"/>
      <c r="GP190" s="26"/>
      <c r="GQ190" s="26"/>
      <c r="GR190" s="26"/>
      <c r="GS190" s="26"/>
      <c r="GT190" s="26"/>
      <c r="GU190" s="26"/>
      <c r="GV190" s="26"/>
      <c r="GW190" s="26"/>
      <c r="GX190" s="26"/>
      <c r="GY190" s="26"/>
      <c r="GZ190" s="26"/>
      <c r="HA190" s="26"/>
      <c r="HB190" s="26"/>
      <c r="HC190" s="26"/>
      <c r="HD190" s="26"/>
      <c r="HE190" s="26"/>
      <c r="HF190" s="26"/>
      <c r="HG190" s="26"/>
      <c r="HH190" s="26"/>
      <c r="HI190" s="26"/>
      <c r="HJ190" s="26"/>
      <c r="HK190" s="26"/>
      <c r="HL190" s="26"/>
      <c r="HM190" s="26"/>
      <c r="HN190" s="26"/>
      <c r="HO190" s="26"/>
      <c r="HP190" s="26"/>
      <c r="HQ190" s="26"/>
      <c r="HR190" s="26"/>
      <c r="HS190" s="26"/>
      <c r="HT190" s="26"/>
      <c r="HU190" s="26"/>
      <c r="HV190" s="26"/>
      <c r="HW190" s="26"/>
      <c r="HX190" s="26"/>
      <c r="HY190" s="26"/>
      <c r="HZ190" s="26"/>
      <c r="IA190" s="26"/>
      <c r="IB190" s="26"/>
      <c r="IC190" s="26"/>
      <c r="ID190" s="26"/>
      <c r="IE190" s="26"/>
      <c r="IF190" s="26"/>
      <c r="IG190" s="26"/>
      <c r="IH190" s="26"/>
      <c r="II190" s="26"/>
      <c r="IJ190" s="26"/>
      <c r="IK190" s="26"/>
      <c r="IL190" s="26"/>
      <c r="IM190" s="26"/>
      <c r="IN190" s="26"/>
      <c r="IO190" s="26"/>
      <c r="IP190" s="26"/>
      <c r="IQ190" s="26"/>
      <c r="IR190" s="26"/>
      <c r="IS190" s="26"/>
      <c r="IT190" s="26"/>
    </row>
    <row r="191" spans="1:254" ht="22.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c r="EZ191" s="26"/>
      <c r="FA191" s="26"/>
      <c r="FB191" s="26"/>
      <c r="FC191" s="26"/>
      <c r="FD191" s="26"/>
      <c r="FE191" s="26"/>
      <c r="FF191" s="26"/>
      <c r="FG191" s="26"/>
      <c r="FH191" s="26"/>
      <c r="FI191" s="26"/>
      <c r="FJ191" s="26"/>
      <c r="FK191" s="26"/>
      <c r="FL191" s="26"/>
      <c r="FM191" s="26"/>
      <c r="FN191" s="26"/>
      <c r="FO191" s="26"/>
      <c r="FP191" s="26"/>
      <c r="FQ191" s="26"/>
      <c r="FR191" s="26"/>
      <c r="FS191" s="26"/>
      <c r="FT191" s="26"/>
      <c r="FU191" s="26"/>
      <c r="FV191" s="26"/>
      <c r="FW191" s="26"/>
      <c r="FX191" s="26"/>
      <c r="FY191" s="26"/>
      <c r="FZ191" s="26"/>
      <c r="GA191" s="26"/>
      <c r="GB191" s="26"/>
      <c r="GC191" s="26"/>
      <c r="GD191" s="26"/>
      <c r="GE191" s="26"/>
      <c r="GF191" s="26"/>
      <c r="GG191" s="26"/>
      <c r="GH191" s="26"/>
      <c r="GI191" s="26"/>
      <c r="GJ191" s="26"/>
      <c r="GK191" s="26"/>
      <c r="GL191" s="26"/>
      <c r="GM191" s="26"/>
      <c r="GN191" s="26"/>
      <c r="GO191" s="26"/>
      <c r="GP191" s="26"/>
      <c r="GQ191" s="26"/>
      <c r="GR191" s="26"/>
      <c r="GS191" s="26"/>
      <c r="GT191" s="26"/>
      <c r="GU191" s="26"/>
      <c r="GV191" s="26"/>
      <c r="GW191" s="26"/>
      <c r="GX191" s="26"/>
      <c r="GY191" s="26"/>
      <c r="GZ191" s="26"/>
      <c r="HA191" s="26"/>
      <c r="HB191" s="26"/>
      <c r="HC191" s="26"/>
      <c r="HD191" s="26"/>
      <c r="HE191" s="26"/>
      <c r="HF191" s="26"/>
      <c r="HG191" s="26"/>
      <c r="HH191" s="26"/>
      <c r="HI191" s="26"/>
      <c r="HJ191" s="26"/>
      <c r="HK191" s="26"/>
      <c r="HL191" s="26"/>
      <c r="HM191" s="26"/>
      <c r="HN191" s="26"/>
      <c r="HO191" s="26"/>
      <c r="HP191" s="26"/>
      <c r="HQ191" s="26"/>
      <c r="HR191" s="26"/>
      <c r="HS191" s="26"/>
      <c r="HT191" s="26"/>
      <c r="HU191" s="26"/>
      <c r="HV191" s="26"/>
      <c r="HW191" s="26"/>
      <c r="HX191" s="26"/>
      <c r="HY191" s="26"/>
      <c r="HZ191" s="26"/>
      <c r="IA191" s="26"/>
      <c r="IB191" s="26"/>
      <c r="IC191" s="26"/>
      <c r="ID191" s="26"/>
      <c r="IE191" s="26"/>
      <c r="IF191" s="26"/>
      <c r="IG191" s="26"/>
      <c r="IH191" s="26"/>
      <c r="II191" s="26"/>
      <c r="IJ191" s="26"/>
      <c r="IK191" s="26"/>
      <c r="IL191" s="26"/>
      <c r="IM191" s="26"/>
      <c r="IN191" s="26"/>
      <c r="IO191" s="26"/>
      <c r="IP191" s="26"/>
      <c r="IQ191" s="26"/>
      <c r="IR191" s="26"/>
      <c r="IS191" s="26"/>
      <c r="IT191" s="26"/>
    </row>
    <row r="192" spans="1:254" ht="22.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c r="FA192" s="26"/>
      <c r="FB192" s="26"/>
      <c r="FC192" s="26"/>
      <c r="FD192" s="26"/>
      <c r="FE192" s="26"/>
      <c r="FF192" s="26"/>
      <c r="FG192" s="26"/>
      <c r="FH192" s="26"/>
      <c r="FI192" s="26"/>
      <c r="FJ192" s="26"/>
      <c r="FK192" s="26"/>
      <c r="FL192" s="26"/>
      <c r="FM192" s="26"/>
      <c r="FN192" s="26"/>
      <c r="FO192" s="26"/>
      <c r="FP192" s="26"/>
      <c r="FQ192" s="26"/>
      <c r="FR192" s="26"/>
      <c r="FS192" s="26"/>
      <c r="FT192" s="26"/>
      <c r="FU192" s="26"/>
      <c r="FV192" s="26"/>
      <c r="FW192" s="26"/>
      <c r="FX192" s="26"/>
      <c r="FY192" s="26"/>
      <c r="FZ192" s="26"/>
      <c r="GA192" s="26"/>
      <c r="GB192" s="26"/>
      <c r="GC192" s="26"/>
      <c r="GD192" s="26"/>
      <c r="GE192" s="26"/>
      <c r="GF192" s="26"/>
      <c r="GG192" s="26"/>
      <c r="GH192" s="26"/>
      <c r="GI192" s="26"/>
      <c r="GJ192" s="26"/>
      <c r="GK192" s="26"/>
      <c r="GL192" s="26"/>
      <c r="GM192" s="26"/>
      <c r="GN192" s="26"/>
      <c r="GO192" s="26"/>
      <c r="GP192" s="26"/>
      <c r="GQ192" s="26"/>
      <c r="GR192" s="26"/>
      <c r="GS192" s="26"/>
      <c r="GT192" s="26"/>
      <c r="GU192" s="26"/>
      <c r="GV192" s="26"/>
      <c r="GW192" s="26"/>
      <c r="GX192" s="26"/>
      <c r="GY192" s="26"/>
      <c r="GZ192" s="26"/>
      <c r="HA192" s="26"/>
      <c r="HB192" s="26"/>
      <c r="HC192" s="26"/>
      <c r="HD192" s="26"/>
      <c r="HE192" s="26"/>
      <c r="HF192" s="26"/>
      <c r="HG192" s="26"/>
      <c r="HH192" s="26"/>
      <c r="HI192" s="26"/>
      <c r="HJ192" s="26"/>
      <c r="HK192" s="26"/>
      <c r="HL192" s="26"/>
      <c r="HM192" s="26"/>
      <c r="HN192" s="26"/>
      <c r="HO192" s="26"/>
      <c r="HP192" s="26"/>
      <c r="HQ192" s="26"/>
      <c r="HR192" s="26"/>
      <c r="HS192" s="26"/>
      <c r="HT192" s="26"/>
      <c r="HU192" s="26"/>
      <c r="HV192" s="26"/>
      <c r="HW192" s="26"/>
      <c r="HX192" s="26"/>
      <c r="HY192" s="26"/>
      <c r="HZ192" s="26"/>
      <c r="IA192" s="26"/>
      <c r="IB192" s="26"/>
      <c r="IC192" s="26"/>
      <c r="ID192" s="26"/>
      <c r="IE192" s="26"/>
      <c r="IF192" s="26"/>
      <c r="IG192" s="26"/>
      <c r="IH192" s="26"/>
      <c r="II192" s="26"/>
      <c r="IJ192" s="26"/>
      <c r="IK192" s="26"/>
      <c r="IL192" s="26"/>
      <c r="IM192" s="26"/>
      <c r="IN192" s="26"/>
      <c r="IO192" s="26"/>
      <c r="IP192" s="26"/>
      <c r="IQ192" s="26"/>
      <c r="IR192" s="26"/>
      <c r="IS192" s="26"/>
      <c r="IT192" s="26"/>
    </row>
    <row r="193" spans="1:254" ht="22.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c r="EZ193" s="26"/>
      <c r="FA193" s="26"/>
      <c r="FB193" s="26"/>
      <c r="FC193" s="26"/>
      <c r="FD193" s="26"/>
      <c r="FE193" s="26"/>
      <c r="FF193" s="26"/>
      <c r="FG193" s="26"/>
      <c r="FH193" s="26"/>
      <c r="FI193" s="26"/>
      <c r="FJ193" s="26"/>
      <c r="FK193" s="26"/>
      <c r="FL193" s="26"/>
      <c r="FM193" s="26"/>
      <c r="FN193" s="26"/>
      <c r="FO193" s="26"/>
      <c r="FP193" s="26"/>
      <c r="FQ193" s="26"/>
      <c r="FR193" s="26"/>
      <c r="FS193" s="26"/>
      <c r="FT193" s="26"/>
      <c r="FU193" s="26"/>
      <c r="FV193" s="26"/>
      <c r="FW193" s="26"/>
      <c r="FX193" s="26"/>
      <c r="FY193" s="26"/>
      <c r="FZ193" s="26"/>
      <c r="GA193" s="26"/>
      <c r="GB193" s="26"/>
      <c r="GC193" s="26"/>
      <c r="GD193" s="26"/>
      <c r="GE193" s="26"/>
      <c r="GF193" s="26"/>
      <c r="GG193" s="26"/>
      <c r="GH193" s="26"/>
      <c r="GI193" s="26"/>
      <c r="GJ193" s="26"/>
      <c r="GK193" s="26"/>
      <c r="GL193" s="26"/>
      <c r="GM193" s="26"/>
      <c r="GN193" s="26"/>
      <c r="GO193" s="26"/>
      <c r="GP193" s="26"/>
      <c r="GQ193" s="26"/>
      <c r="GR193" s="26"/>
      <c r="GS193" s="26"/>
      <c r="GT193" s="26"/>
      <c r="GU193" s="26"/>
      <c r="GV193" s="26"/>
      <c r="GW193" s="26"/>
      <c r="GX193" s="26"/>
      <c r="GY193" s="26"/>
      <c r="GZ193" s="26"/>
      <c r="HA193" s="26"/>
      <c r="HB193" s="26"/>
      <c r="HC193" s="26"/>
      <c r="HD193" s="26"/>
      <c r="HE193" s="26"/>
      <c r="HF193" s="26"/>
      <c r="HG193" s="26"/>
      <c r="HH193" s="26"/>
      <c r="HI193" s="26"/>
      <c r="HJ193" s="26"/>
      <c r="HK193" s="26"/>
      <c r="HL193" s="26"/>
      <c r="HM193" s="26"/>
      <c r="HN193" s="26"/>
      <c r="HO193" s="26"/>
      <c r="HP193" s="26"/>
      <c r="HQ193" s="26"/>
      <c r="HR193" s="26"/>
      <c r="HS193" s="26"/>
      <c r="HT193" s="26"/>
      <c r="HU193" s="26"/>
      <c r="HV193" s="26"/>
      <c r="HW193" s="26"/>
      <c r="HX193" s="26"/>
      <c r="HY193" s="26"/>
      <c r="HZ193" s="26"/>
      <c r="IA193" s="26"/>
      <c r="IB193" s="26"/>
      <c r="IC193" s="26"/>
      <c r="ID193" s="26"/>
      <c r="IE193" s="26"/>
      <c r="IF193" s="26"/>
      <c r="IG193" s="26"/>
      <c r="IH193" s="26"/>
      <c r="II193" s="26"/>
      <c r="IJ193" s="26"/>
      <c r="IK193" s="26"/>
      <c r="IL193" s="26"/>
      <c r="IM193" s="26"/>
      <c r="IN193" s="26"/>
      <c r="IO193" s="26"/>
      <c r="IP193" s="26"/>
      <c r="IQ193" s="26"/>
      <c r="IR193" s="26"/>
      <c r="IS193" s="26"/>
      <c r="IT193" s="26"/>
    </row>
    <row r="194" spans="1:254" ht="22.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c r="EZ194" s="26"/>
      <c r="FA194" s="26"/>
      <c r="FB194" s="26"/>
      <c r="FC194" s="26"/>
      <c r="FD194" s="26"/>
      <c r="FE194" s="26"/>
      <c r="FF194" s="26"/>
      <c r="FG194" s="26"/>
      <c r="FH194" s="26"/>
      <c r="FI194" s="26"/>
      <c r="FJ194" s="26"/>
      <c r="FK194" s="26"/>
      <c r="FL194" s="26"/>
      <c r="FM194" s="26"/>
      <c r="FN194" s="26"/>
      <c r="FO194" s="26"/>
      <c r="FP194" s="26"/>
      <c r="FQ194" s="26"/>
      <c r="FR194" s="26"/>
      <c r="FS194" s="26"/>
      <c r="FT194" s="26"/>
      <c r="FU194" s="26"/>
      <c r="FV194" s="26"/>
      <c r="FW194" s="26"/>
      <c r="FX194" s="26"/>
      <c r="FY194" s="26"/>
      <c r="FZ194" s="26"/>
      <c r="GA194" s="26"/>
      <c r="GB194" s="26"/>
      <c r="GC194" s="26"/>
      <c r="GD194" s="26"/>
      <c r="GE194" s="26"/>
      <c r="GF194" s="26"/>
      <c r="GG194" s="26"/>
      <c r="GH194" s="26"/>
      <c r="GI194" s="26"/>
      <c r="GJ194" s="26"/>
      <c r="GK194" s="26"/>
      <c r="GL194" s="26"/>
      <c r="GM194" s="26"/>
      <c r="GN194" s="26"/>
      <c r="GO194" s="26"/>
      <c r="GP194" s="26"/>
      <c r="GQ194" s="26"/>
      <c r="GR194" s="26"/>
      <c r="GS194" s="26"/>
      <c r="GT194" s="26"/>
      <c r="GU194" s="26"/>
      <c r="GV194" s="26"/>
      <c r="GW194" s="26"/>
      <c r="GX194" s="26"/>
      <c r="GY194" s="26"/>
      <c r="GZ194" s="26"/>
      <c r="HA194" s="26"/>
      <c r="HB194" s="26"/>
      <c r="HC194" s="26"/>
      <c r="HD194" s="26"/>
      <c r="HE194" s="26"/>
      <c r="HF194" s="26"/>
      <c r="HG194" s="26"/>
      <c r="HH194" s="26"/>
      <c r="HI194" s="26"/>
      <c r="HJ194" s="26"/>
      <c r="HK194" s="26"/>
      <c r="HL194" s="26"/>
      <c r="HM194" s="26"/>
      <c r="HN194" s="26"/>
      <c r="HO194" s="26"/>
      <c r="HP194" s="26"/>
      <c r="HQ194" s="26"/>
      <c r="HR194" s="26"/>
      <c r="HS194" s="26"/>
      <c r="HT194" s="26"/>
      <c r="HU194" s="26"/>
      <c r="HV194" s="26"/>
      <c r="HW194" s="26"/>
      <c r="HX194" s="26"/>
      <c r="HY194" s="26"/>
      <c r="HZ194" s="26"/>
      <c r="IA194" s="26"/>
      <c r="IB194" s="26"/>
      <c r="IC194" s="26"/>
      <c r="ID194" s="26"/>
      <c r="IE194" s="26"/>
      <c r="IF194" s="26"/>
      <c r="IG194" s="26"/>
      <c r="IH194" s="26"/>
      <c r="II194" s="26"/>
      <c r="IJ194" s="26"/>
      <c r="IK194" s="26"/>
      <c r="IL194" s="26"/>
      <c r="IM194" s="26"/>
      <c r="IN194" s="26"/>
      <c r="IO194" s="26"/>
      <c r="IP194" s="26"/>
      <c r="IQ194" s="26"/>
      <c r="IR194" s="26"/>
      <c r="IS194" s="26"/>
      <c r="IT194" s="26"/>
    </row>
    <row r="195" spans="1:254" ht="22.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c r="FA195" s="26"/>
      <c r="FB195" s="26"/>
      <c r="FC195" s="26"/>
      <c r="FD195" s="26"/>
      <c r="FE195" s="26"/>
      <c r="FF195" s="26"/>
      <c r="FG195" s="26"/>
      <c r="FH195" s="26"/>
      <c r="FI195" s="26"/>
      <c r="FJ195" s="26"/>
      <c r="FK195" s="26"/>
      <c r="FL195" s="26"/>
      <c r="FM195" s="26"/>
      <c r="FN195" s="26"/>
      <c r="FO195" s="26"/>
      <c r="FP195" s="26"/>
      <c r="FQ195" s="26"/>
      <c r="FR195" s="26"/>
      <c r="FS195" s="26"/>
      <c r="FT195" s="26"/>
      <c r="FU195" s="26"/>
      <c r="FV195" s="26"/>
      <c r="FW195" s="26"/>
      <c r="FX195" s="26"/>
      <c r="FY195" s="26"/>
      <c r="FZ195" s="26"/>
      <c r="GA195" s="26"/>
      <c r="GB195" s="26"/>
      <c r="GC195" s="26"/>
      <c r="GD195" s="26"/>
      <c r="GE195" s="26"/>
      <c r="GF195" s="26"/>
      <c r="GG195" s="26"/>
      <c r="GH195" s="26"/>
      <c r="GI195" s="26"/>
      <c r="GJ195" s="26"/>
      <c r="GK195" s="26"/>
      <c r="GL195" s="26"/>
      <c r="GM195" s="26"/>
      <c r="GN195" s="26"/>
      <c r="GO195" s="26"/>
      <c r="GP195" s="26"/>
      <c r="GQ195" s="26"/>
      <c r="GR195" s="26"/>
      <c r="GS195" s="26"/>
      <c r="GT195" s="26"/>
      <c r="GU195" s="26"/>
      <c r="GV195" s="26"/>
      <c r="GW195" s="26"/>
      <c r="GX195" s="26"/>
      <c r="GY195" s="26"/>
      <c r="GZ195" s="26"/>
      <c r="HA195" s="26"/>
      <c r="HB195" s="26"/>
      <c r="HC195" s="26"/>
      <c r="HD195" s="26"/>
      <c r="HE195" s="26"/>
      <c r="HF195" s="26"/>
      <c r="HG195" s="26"/>
      <c r="HH195" s="26"/>
      <c r="HI195" s="26"/>
      <c r="HJ195" s="26"/>
      <c r="HK195" s="26"/>
      <c r="HL195" s="26"/>
      <c r="HM195" s="26"/>
      <c r="HN195" s="26"/>
      <c r="HO195" s="26"/>
      <c r="HP195" s="26"/>
      <c r="HQ195" s="26"/>
      <c r="HR195" s="26"/>
      <c r="HS195" s="26"/>
      <c r="HT195" s="26"/>
      <c r="HU195" s="26"/>
      <c r="HV195" s="26"/>
      <c r="HW195" s="26"/>
      <c r="HX195" s="26"/>
      <c r="HY195" s="26"/>
      <c r="HZ195" s="26"/>
      <c r="IA195" s="26"/>
      <c r="IB195" s="26"/>
      <c r="IC195" s="26"/>
      <c r="ID195" s="26"/>
      <c r="IE195" s="26"/>
      <c r="IF195" s="26"/>
      <c r="IG195" s="26"/>
      <c r="IH195" s="26"/>
      <c r="II195" s="26"/>
      <c r="IJ195" s="26"/>
      <c r="IK195" s="26"/>
      <c r="IL195" s="26"/>
      <c r="IM195" s="26"/>
      <c r="IN195" s="26"/>
      <c r="IO195" s="26"/>
      <c r="IP195" s="26"/>
      <c r="IQ195" s="26"/>
      <c r="IR195" s="26"/>
      <c r="IS195" s="26"/>
      <c r="IT195" s="26"/>
    </row>
    <row r="196" spans="1:254" ht="22.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c r="FB196" s="26"/>
      <c r="FC196" s="26"/>
      <c r="FD196" s="26"/>
      <c r="FE196" s="26"/>
      <c r="FF196" s="26"/>
      <c r="FG196" s="26"/>
      <c r="FH196" s="26"/>
      <c r="FI196" s="26"/>
      <c r="FJ196" s="26"/>
      <c r="FK196" s="26"/>
      <c r="FL196" s="26"/>
      <c r="FM196" s="26"/>
      <c r="FN196" s="26"/>
      <c r="FO196" s="26"/>
      <c r="FP196" s="26"/>
      <c r="FQ196" s="26"/>
      <c r="FR196" s="26"/>
      <c r="FS196" s="26"/>
      <c r="FT196" s="26"/>
      <c r="FU196" s="26"/>
      <c r="FV196" s="26"/>
      <c r="FW196" s="26"/>
      <c r="FX196" s="26"/>
      <c r="FY196" s="26"/>
      <c r="FZ196" s="26"/>
      <c r="GA196" s="26"/>
      <c r="GB196" s="26"/>
      <c r="GC196" s="26"/>
      <c r="GD196" s="26"/>
      <c r="GE196" s="26"/>
      <c r="GF196" s="26"/>
      <c r="GG196" s="26"/>
      <c r="GH196" s="26"/>
      <c r="GI196" s="26"/>
      <c r="GJ196" s="26"/>
      <c r="GK196" s="26"/>
      <c r="GL196" s="26"/>
      <c r="GM196" s="26"/>
      <c r="GN196" s="26"/>
      <c r="GO196" s="26"/>
      <c r="GP196" s="26"/>
      <c r="GQ196" s="26"/>
      <c r="GR196" s="26"/>
      <c r="GS196" s="26"/>
      <c r="GT196" s="26"/>
      <c r="GU196" s="26"/>
      <c r="GV196" s="26"/>
      <c r="GW196" s="26"/>
      <c r="GX196" s="26"/>
      <c r="GY196" s="26"/>
      <c r="GZ196" s="26"/>
      <c r="HA196" s="26"/>
      <c r="HB196" s="26"/>
      <c r="HC196" s="26"/>
      <c r="HD196" s="26"/>
      <c r="HE196" s="26"/>
      <c r="HF196" s="26"/>
      <c r="HG196" s="26"/>
      <c r="HH196" s="26"/>
      <c r="HI196" s="26"/>
      <c r="HJ196" s="26"/>
      <c r="HK196" s="26"/>
      <c r="HL196" s="26"/>
      <c r="HM196" s="26"/>
      <c r="HN196" s="26"/>
      <c r="HO196" s="26"/>
      <c r="HP196" s="26"/>
      <c r="HQ196" s="26"/>
      <c r="HR196" s="26"/>
      <c r="HS196" s="26"/>
      <c r="HT196" s="26"/>
      <c r="HU196" s="26"/>
      <c r="HV196" s="26"/>
      <c r="HW196" s="26"/>
      <c r="HX196" s="26"/>
      <c r="HY196" s="26"/>
      <c r="HZ196" s="26"/>
      <c r="IA196" s="26"/>
      <c r="IB196" s="26"/>
      <c r="IC196" s="26"/>
      <c r="ID196" s="26"/>
      <c r="IE196" s="26"/>
      <c r="IF196" s="26"/>
      <c r="IG196" s="26"/>
      <c r="IH196" s="26"/>
      <c r="II196" s="26"/>
      <c r="IJ196" s="26"/>
      <c r="IK196" s="26"/>
      <c r="IL196" s="26"/>
      <c r="IM196" s="26"/>
      <c r="IN196" s="26"/>
      <c r="IO196" s="26"/>
      <c r="IP196" s="26"/>
      <c r="IQ196" s="26"/>
      <c r="IR196" s="26"/>
      <c r="IS196" s="26"/>
      <c r="IT196" s="26"/>
    </row>
    <row r="197" spans="1:254" ht="22.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c r="EZ197" s="26"/>
      <c r="FA197" s="26"/>
      <c r="FB197" s="26"/>
      <c r="FC197" s="26"/>
      <c r="FD197" s="26"/>
      <c r="FE197" s="26"/>
      <c r="FF197" s="26"/>
      <c r="FG197" s="26"/>
      <c r="FH197" s="26"/>
      <c r="FI197" s="26"/>
      <c r="FJ197" s="26"/>
      <c r="FK197" s="26"/>
      <c r="FL197" s="26"/>
      <c r="FM197" s="26"/>
      <c r="FN197" s="26"/>
      <c r="FO197" s="26"/>
      <c r="FP197" s="26"/>
      <c r="FQ197" s="26"/>
      <c r="FR197" s="26"/>
      <c r="FS197" s="26"/>
      <c r="FT197" s="26"/>
      <c r="FU197" s="26"/>
      <c r="FV197" s="26"/>
      <c r="FW197" s="26"/>
      <c r="FX197" s="26"/>
      <c r="FY197" s="26"/>
      <c r="FZ197" s="26"/>
      <c r="GA197" s="26"/>
      <c r="GB197" s="26"/>
      <c r="GC197" s="26"/>
      <c r="GD197" s="26"/>
      <c r="GE197" s="26"/>
      <c r="GF197" s="26"/>
      <c r="GG197" s="26"/>
      <c r="GH197" s="26"/>
      <c r="GI197" s="26"/>
      <c r="GJ197" s="26"/>
      <c r="GK197" s="26"/>
      <c r="GL197" s="26"/>
      <c r="GM197" s="26"/>
      <c r="GN197" s="26"/>
      <c r="GO197" s="26"/>
      <c r="GP197" s="26"/>
      <c r="GQ197" s="26"/>
      <c r="GR197" s="26"/>
      <c r="GS197" s="26"/>
      <c r="GT197" s="26"/>
      <c r="GU197" s="26"/>
      <c r="GV197" s="26"/>
      <c r="GW197" s="26"/>
      <c r="GX197" s="26"/>
      <c r="GY197" s="26"/>
      <c r="GZ197" s="26"/>
      <c r="HA197" s="26"/>
      <c r="HB197" s="26"/>
      <c r="HC197" s="26"/>
      <c r="HD197" s="26"/>
      <c r="HE197" s="26"/>
      <c r="HF197" s="26"/>
      <c r="HG197" s="26"/>
      <c r="HH197" s="26"/>
      <c r="HI197" s="26"/>
      <c r="HJ197" s="26"/>
      <c r="HK197" s="26"/>
      <c r="HL197" s="26"/>
      <c r="HM197" s="26"/>
      <c r="HN197" s="26"/>
      <c r="HO197" s="26"/>
      <c r="HP197" s="26"/>
      <c r="HQ197" s="26"/>
      <c r="HR197" s="26"/>
      <c r="HS197" s="26"/>
      <c r="HT197" s="26"/>
      <c r="HU197" s="26"/>
      <c r="HV197" s="26"/>
      <c r="HW197" s="26"/>
      <c r="HX197" s="26"/>
      <c r="HY197" s="26"/>
      <c r="HZ197" s="26"/>
      <c r="IA197" s="26"/>
      <c r="IB197" s="26"/>
      <c r="IC197" s="26"/>
      <c r="ID197" s="26"/>
      <c r="IE197" s="26"/>
      <c r="IF197" s="26"/>
      <c r="IG197" s="26"/>
      <c r="IH197" s="26"/>
      <c r="II197" s="26"/>
      <c r="IJ197" s="26"/>
      <c r="IK197" s="26"/>
      <c r="IL197" s="26"/>
      <c r="IM197" s="26"/>
      <c r="IN197" s="26"/>
      <c r="IO197" s="26"/>
      <c r="IP197" s="26"/>
      <c r="IQ197" s="26"/>
      <c r="IR197" s="26"/>
      <c r="IS197" s="26"/>
      <c r="IT197" s="26"/>
    </row>
    <row r="198" spans="1:254" ht="22.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c r="FA198" s="26"/>
      <c r="FB198" s="26"/>
      <c r="FC198" s="26"/>
      <c r="FD198" s="26"/>
      <c r="FE198" s="26"/>
      <c r="FF198" s="26"/>
      <c r="FG198" s="26"/>
      <c r="FH198" s="26"/>
      <c r="FI198" s="26"/>
      <c r="FJ198" s="26"/>
      <c r="FK198" s="26"/>
      <c r="FL198" s="26"/>
      <c r="FM198" s="26"/>
      <c r="FN198" s="26"/>
      <c r="FO198" s="26"/>
      <c r="FP198" s="26"/>
      <c r="FQ198" s="26"/>
      <c r="FR198" s="26"/>
      <c r="FS198" s="26"/>
      <c r="FT198" s="26"/>
      <c r="FU198" s="26"/>
      <c r="FV198" s="26"/>
      <c r="FW198" s="26"/>
      <c r="FX198" s="26"/>
      <c r="FY198" s="26"/>
      <c r="FZ198" s="26"/>
      <c r="GA198" s="26"/>
      <c r="GB198" s="26"/>
      <c r="GC198" s="26"/>
      <c r="GD198" s="26"/>
      <c r="GE198" s="26"/>
      <c r="GF198" s="26"/>
      <c r="GG198" s="26"/>
      <c r="GH198" s="26"/>
      <c r="GI198" s="26"/>
      <c r="GJ198" s="26"/>
      <c r="GK198" s="26"/>
      <c r="GL198" s="26"/>
      <c r="GM198" s="26"/>
      <c r="GN198" s="26"/>
      <c r="GO198" s="26"/>
      <c r="GP198" s="26"/>
      <c r="GQ198" s="26"/>
      <c r="GR198" s="26"/>
      <c r="GS198" s="26"/>
      <c r="GT198" s="26"/>
      <c r="GU198" s="26"/>
      <c r="GV198" s="26"/>
      <c r="GW198" s="26"/>
      <c r="GX198" s="26"/>
      <c r="GY198" s="26"/>
      <c r="GZ198" s="26"/>
      <c r="HA198" s="26"/>
      <c r="HB198" s="26"/>
      <c r="HC198" s="26"/>
      <c r="HD198" s="26"/>
      <c r="HE198" s="26"/>
      <c r="HF198" s="26"/>
      <c r="HG198" s="26"/>
      <c r="HH198" s="26"/>
      <c r="HI198" s="26"/>
      <c r="HJ198" s="26"/>
      <c r="HK198" s="26"/>
      <c r="HL198" s="26"/>
      <c r="HM198" s="26"/>
      <c r="HN198" s="26"/>
      <c r="HO198" s="26"/>
      <c r="HP198" s="26"/>
      <c r="HQ198" s="26"/>
      <c r="HR198" s="26"/>
      <c r="HS198" s="26"/>
      <c r="HT198" s="26"/>
      <c r="HU198" s="26"/>
      <c r="HV198" s="26"/>
      <c r="HW198" s="26"/>
      <c r="HX198" s="26"/>
      <c r="HY198" s="26"/>
      <c r="HZ198" s="26"/>
      <c r="IA198" s="26"/>
      <c r="IB198" s="26"/>
      <c r="IC198" s="26"/>
      <c r="ID198" s="26"/>
      <c r="IE198" s="26"/>
      <c r="IF198" s="26"/>
      <c r="IG198" s="26"/>
      <c r="IH198" s="26"/>
      <c r="II198" s="26"/>
      <c r="IJ198" s="26"/>
      <c r="IK198" s="26"/>
      <c r="IL198" s="26"/>
      <c r="IM198" s="26"/>
      <c r="IN198" s="26"/>
      <c r="IO198" s="26"/>
      <c r="IP198" s="26"/>
      <c r="IQ198" s="26"/>
      <c r="IR198" s="26"/>
      <c r="IS198" s="26"/>
      <c r="IT198" s="26"/>
    </row>
    <row r="199" spans="1:254" ht="22.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c r="EZ199" s="26"/>
      <c r="FA199" s="26"/>
      <c r="FB199" s="26"/>
      <c r="FC199" s="26"/>
      <c r="FD199" s="26"/>
      <c r="FE199" s="26"/>
      <c r="FF199" s="26"/>
      <c r="FG199" s="26"/>
      <c r="FH199" s="26"/>
      <c r="FI199" s="26"/>
      <c r="FJ199" s="26"/>
      <c r="FK199" s="26"/>
      <c r="FL199" s="26"/>
      <c r="FM199" s="26"/>
      <c r="FN199" s="26"/>
      <c r="FO199" s="26"/>
      <c r="FP199" s="26"/>
      <c r="FQ199" s="26"/>
      <c r="FR199" s="26"/>
      <c r="FS199" s="26"/>
      <c r="FT199" s="26"/>
      <c r="FU199" s="26"/>
      <c r="FV199" s="26"/>
      <c r="FW199" s="26"/>
      <c r="FX199" s="26"/>
      <c r="FY199" s="26"/>
      <c r="FZ199" s="26"/>
      <c r="GA199" s="26"/>
      <c r="GB199" s="26"/>
      <c r="GC199" s="26"/>
      <c r="GD199" s="26"/>
      <c r="GE199" s="26"/>
      <c r="GF199" s="26"/>
      <c r="GG199" s="26"/>
      <c r="GH199" s="26"/>
      <c r="GI199" s="26"/>
      <c r="GJ199" s="26"/>
      <c r="GK199" s="26"/>
      <c r="GL199" s="26"/>
      <c r="GM199" s="26"/>
      <c r="GN199" s="26"/>
      <c r="GO199" s="26"/>
      <c r="GP199" s="26"/>
      <c r="GQ199" s="26"/>
      <c r="GR199" s="26"/>
      <c r="GS199" s="26"/>
      <c r="GT199" s="26"/>
      <c r="GU199" s="26"/>
      <c r="GV199" s="26"/>
      <c r="GW199" s="26"/>
      <c r="GX199" s="26"/>
      <c r="GY199" s="26"/>
      <c r="GZ199" s="26"/>
      <c r="HA199" s="26"/>
      <c r="HB199" s="26"/>
      <c r="HC199" s="26"/>
      <c r="HD199" s="26"/>
      <c r="HE199" s="26"/>
      <c r="HF199" s="26"/>
      <c r="HG199" s="26"/>
      <c r="HH199" s="26"/>
      <c r="HI199" s="26"/>
      <c r="HJ199" s="26"/>
      <c r="HK199" s="26"/>
      <c r="HL199" s="26"/>
      <c r="HM199" s="26"/>
      <c r="HN199" s="26"/>
      <c r="HO199" s="26"/>
      <c r="HP199" s="26"/>
      <c r="HQ199" s="26"/>
      <c r="HR199" s="26"/>
      <c r="HS199" s="26"/>
      <c r="HT199" s="26"/>
      <c r="HU199" s="26"/>
      <c r="HV199" s="26"/>
      <c r="HW199" s="26"/>
      <c r="HX199" s="26"/>
      <c r="HY199" s="26"/>
      <c r="HZ199" s="26"/>
      <c r="IA199" s="26"/>
      <c r="IB199" s="26"/>
      <c r="IC199" s="26"/>
      <c r="ID199" s="26"/>
      <c r="IE199" s="26"/>
      <c r="IF199" s="26"/>
      <c r="IG199" s="26"/>
      <c r="IH199" s="26"/>
      <c r="II199" s="26"/>
      <c r="IJ199" s="26"/>
      <c r="IK199" s="26"/>
      <c r="IL199" s="26"/>
      <c r="IM199" s="26"/>
      <c r="IN199" s="26"/>
      <c r="IO199" s="26"/>
      <c r="IP199" s="26"/>
      <c r="IQ199" s="26"/>
      <c r="IR199" s="26"/>
      <c r="IS199" s="26"/>
      <c r="IT199" s="26"/>
    </row>
    <row r="200" spans="1:254" ht="22.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c r="FA200" s="26"/>
      <c r="FB200" s="26"/>
      <c r="FC200" s="26"/>
      <c r="FD200" s="26"/>
      <c r="FE200" s="26"/>
      <c r="FF200" s="26"/>
      <c r="FG200" s="26"/>
      <c r="FH200" s="26"/>
      <c r="FI200" s="26"/>
      <c r="FJ200" s="26"/>
      <c r="FK200" s="26"/>
      <c r="FL200" s="26"/>
      <c r="FM200" s="26"/>
      <c r="FN200" s="26"/>
      <c r="FO200" s="26"/>
      <c r="FP200" s="26"/>
      <c r="FQ200" s="26"/>
      <c r="FR200" s="26"/>
      <c r="FS200" s="26"/>
      <c r="FT200" s="26"/>
      <c r="FU200" s="26"/>
      <c r="FV200" s="26"/>
      <c r="FW200" s="26"/>
      <c r="FX200" s="26"/>
      <c r="FY200" s="26"/>
      <c r="FZ200" s="26"/>
      <c r="GA200" s="26"/>
      <c r="GB200" s="26"/>
      <c r="GC200" s="26"/>
      <c r="GD200" s="26"/>
      <c r="GE200" s="26"/>
      <c r="GF200" s="26"/>
      <c r="GG200" s="26"/>
      <c r="GH200" s="26"/>
      <c r="GI200" s="26"/>
      <c r="GJ200" s="26"/>
      <c r="GK200" s="26"/>
      <c r="GL200" s="26"/>
      <c r="GM200" s="26"/>
      <c r="GN200" s="26"/>
      <c r="GO200" s="26"/>
      <c r="GP200" s="26"/>
      <c r="GQ200" s="26"/>
      <c r="GR200" s="26"/>
      <c r="GS200" s="26"/>
      <c r="GT200" s="26"/>
      <c r="GU200" s="26"/>
      <c r="GV200" s="26"/>
      <c r="GW200" s="26"/>
      <c r="GX200" s="26"/>
      <c r="GY200" s="26"/>
      <c r="GZ200" s="26"/>
      <c r="HA200" s="26"/>
      <c r="HB200" s="26"/>
      <c r="HC200" s="26"/>
      <c r="HD200" s="26"/>
      <c r="HE200" s="26"/>
      <c r="HF200" s="26"/>
      <c r="HG200" s="26"/>
      <c r="HH200" s="26"/>
      <c r="HI200" s="26"/>
      <c r="HJ200" s="26"/>
      <c r="HK200" s="26"/>
      <c r="HL200" s="26"/>
      <c r="HM200" s="26"/>
      <c r="HN200" s="26"/>
      <c r="HO200" s="26"/>
      <c r="HP200" s="26"/>
      <c r="HQ200" s="26"/>
      <c r="HR200" s="26"/>
      <c r="HS200" s="26"/>
      <c r="HT200" s="26"/>
      <c r="HU200" s="26"/>
      <c r="HV200" s="26"/>
      <c r="HW200" s="26"/>
      <c r="HX200" s="26"/>
      <c r="HY200" s="26"/>
      <c r="HZ200" s="26"/>
      <c r="IA200" s="26"/>
      <c r="IB200" s="26"/>
      <c r="IC200" s="26"/>
      <c r="ID200" s="26"/>
      <c r="IE200" s="26"/>
      <c r="IF200" s="26"/>
      <c r="IG200" s="26"/>
      <c r="IH200" s="26"/>
      <c r="II200" s="26"/>
      <c r="IJ200" s="26"/>
      <c r="IK200" s="26"/>
      <c r="IL200" s="26"/>
      <c r="IM200" s="26"/>
      <c r="IN200" s="26"/>
      <c r="IO200" s="26"/>
      <c r="IP200" s="26"/>
      <c r="IQ200" s="26"/>
      <c r="IR200" s="26"/>
      <c r="IS200" s="26"/>
      <c r="IT200" s="26"/>
    </row>
    <row r="201" spans="1:254" ht="22.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c r="EZ201" s="26"/>
      <c r="FA201" s="26"/>
      <c r="FB201" s="26"/>
      <c r="FC201" s="26"/>
      <c r="FD201" s="26"/>
      <c r="FE201" s="26"/>
      <c r="FF201" s="26"/>
      <c r="FG201" s="26"/>
      <c r="FH201" s="26"/>
      <c r="FI201" s="26"/>
      <c r="FJ201" s="26"/>
      <c r="FK201" s="26"/>
      <c r="FL201" s="26"/>
      <c r="FM201" s="26"/>
      <c r="FN201" s="26"/>
      <c r="FO201" s="26"/>
      <c r="FP201" s="26"/>
      <c r="FQ201" s="26"/>
      <c r="FR201" s="26"/>
      <c r="FS201" s="26"/>
      <c r="FT201" s="26"/>
      <c r="FU201" s="26"/>
      <c r="FV201" s="26"/>
      <c r="FW201" s="26"/>
      <c r="FX201" s="26"/>
      <c r="FY201" s="26"/>
      <c r="FZ201" s="26"/>
      <c r="GA201" s="26"/>
      <c r="GB201" s="26"/>
      <c r="GC201" s="26"/>
      <c r="GD201" s="26"/>
      <c r="GE201" s="26"/>
      <c r="GF201" s="26"/>
      <c r="GG201" s="26"/>
      <c r="GH201" s="26"/>
      <c r="GI201" s="26"/>
      <c r="GJ201" s="26"/>
      <c r="GK201" s="26"/>
      <c r="GL201" s="26"/>
      <c r="GM201" s="26"/>
      <c r="GN201" s="26"/>
      <c r="GO201" s="26"/>
      <c r="GP201" s="26"/>
      <c r="GQ201" s="26"/>
      <c r="GR201" s="26"/>
      <c r="GS201" s="26"/>
      <c r="GT201" s="26"/>
      <c r="GU201" s="26"/>
      <c r="GV201" s="26"/>
      <c r="GW201" s="26"/>
      <c r="GX201" s="26"/>
      <c r="GY201" s="26"/>
      <c r="GZ201" s="26"/>
      <c r="HA201" s="26"/>
      <c r="HB201" s="26"/>
      <c r="HC201" s="26"/>
      <c r="HD201" s="26"/>
      <c r="HE201" s="26"/>
      <c r="HF201" s="26"/>
      <c r="HG201" s="26"/>
      <c r="HH201" s="26"/>
      <c r="HI201" s="26"/>
      <c r="HJ201" s="26"/>
      <c r="HK201" s="26"/>
      <c r="HL201" s="26"/>
      <c r="HM201" s="26"/>
      <c r="HN201" s="26"/>
      <c r="HO201" s="26"/>
      <c r="HP201" s="26"/>
      <c r="HQ201" s="26"/>
      <c r="HR201" s="26"/>
      <c r="HS201" s="26"/>
      <c r="HT201" s="26"/>
      <c r="HU201" s="26"/>
      <c r="HV201" s="26"/>
      <c r="HW201" s="26"/>
      <c r="HX201" s="26"/>
      <c r="HY201" s="26"/>
      <c r="HZ201" s="26"/>
      <c r="IA201" s="26"/>
      <c r="IB201" s="26"/>
      <c r="IC201" s="26"/>
      <c r="ID201" s="26"/>
      <c r="IE201" s="26"/>
      <c r="IF201" s="26"/>
      <c r="IG201" s="26"/>
      <c r="IH201" s="26"/>
      <c r="II201" s="26"/>
      <c r="IJ201" s="26"/>
      <c r="IK201" s="26"/>
      <c r="IL201" s="26"/>
      <c r="IM201" s="26"/>
      <c r="IN201" s="26"/>
      <c r="IO201" s="26"/>
      <c r="IP201" s="26"/>
      <c r="IQ201" s="26"/>
      <c r="IR201" s="26"/>
      <c r="IS201" s="26"/>
      <c r="IT201" s="26"/>
    </row>
    <row r="202" spans="1:254" ht="22.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c r="EZ202" s="26"/>
      <c r="FA202" s="26"/>
      <c r="FB202" s="26"/>
      <c r="FC202" s="26"/>
      <c r="FD202" s="26"/>
      <c r="FE202" s="26"/>
      <c r="FF202" s="26"/>
      <c r="FG202" s="26"/>
      <c r="FH202" s="26"/>
      <c r="FI202" s="26"/>
      <c r="FJ202" s="26"/>
      <c r="FK202" s="26"/>
      <c r="FL202" s="26"/>
      <c r="FM202" s="26"/>
      <c r="FN202" s="26"/>
      <c r="FO202" s="26"/>
      <c r="FP202" s="26"/>
      <c r="FQ202" s="26"/>
      <c r="FR202" s="26"/>
      <c r="FS202" s="26"/>
      <c r="FT202" s="26"/>
      <c r="FU202" s="26"/>
      <c r="FV202" s="26"/>
      <c r="FW202" s="26"/>
      <c r="FX202" s="26"/>
      <c r="FY202" s="26"/>
      <c r="FZ202" s="26"/>
      <c r="GA202" s="26"/>
      <c r="GB202" s="26"/>
      <c r="GC202" s="26"/>
      <c r="GD202" s="26"/>
      <c r="GE202" s="26"/>
      <c r="GF202" s="26"/>
      <c r="GG202" s="26"/>
      <c r="GH202" s="26"/>
      <c r="GI202" s="26"/>
      <c r="GJ202" s="26"/>
      <c r="GK202" s="26"/>
      <c r="GL202" s="26"/>
      <c r="GM202" s="26"/>
      <c r="GN202" s="26"/>
      <c r="GO202" s="26"/>
      <c r="GP202" s="26"/>
      <c r="GQ202" s="26"/>
      <c r="GR202" s="26"/>
      <c r="GS202" s="26"/>
      <c r="GT202" s="26"/>
      <c r="GU202" s="26"/>
      <c r="GV202" s="26"/>
      <c r="GW202" s="26"/>
      <c r="GX202" s="26"/>
      <c r="GY202" s="26"/>
      <c r="GZ202" s="26"/>
      <c r="HA202" s="26"/>
      <c r="HB202" s="26"/>
      <c r="HC202" s="26"/>
      <c r="HD202" s="26"/>
      <c r="HE202" s="26"/>
      <c r="HF202" s="26"/>
      <c r="HG202" s="26"/>
      <c r="HH202" s="26"/>
      <c r="HI202" s="26"/>
      <c r="HJ202" s="26"/>
      <c r="HK202" s="26"/>
      <c r="HL202" s="26"/>
      <c r="HM202" s="26"/>
      <c r="HN202" s="26"/>
      <c r="HO202" s="26"/>
      <c r="HP202" s="26"/>
      <c r="HQ202" s="26"/>
      <c r="HR202" s="26"/>
      <c r="HS202" s="26"/>
      <c r="HT202" s="26"/>
      <c r="HU202" s="26"/>
      <c r="HV202" s="26"/>
      <c r="HW202" s="26"/>
      <c r="HX202" s="26"/>
      <c r="HY202" s="26"/>
      <c r="HZ202" s="26"/>
      <c r="IA202" s="26"/>
      <c r="IB202" s="26"/>
      <c r="IC202" s="26"/>
      <c r="ID202" s="26"/>
      <c r="IE202" s="26"/>
      <c r="IF202" s="26"/>
      <c r="IG202" s="26"/>
      <c r="IH202" s="26"/>
      <c r="II202" s="26"/>
      <c r="IJ202" s="26"/>
      <c r="IK202" s="26"/>
      <c r="IL202" s="26"/>
      <c r="IM202" s="26"/>
      <c r="IN202" s="26"/>
      <c r="IO202" s="26"/>
      <c r="IP202" s="26"/>
      <c r="IQ202" s="26"/>
      <c r="IR202" s="26"/>
      <c r="IS202" s="26"/>
      <c r="IT202" s="26"/>
    </row>
    <row r="203" spans="1:254" ht="22.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c r="EZ203" s="26"/>
      <c r="FA203" s="26"/>
      <c r="FB203" s="26"/>
      <c r="FC203" s="26"/>
      <c r="FD203" s="26"/>
      <c r="FE203" s="26"/>
      <c r="FF203" s="26"/>
      <c r="FG203" s="26"/>
      <c r="FH203" s="26"/>
      <c r="FI203" s="26"/>
      <c r="FJ203" s="26"/>
      <c r="FK203" s="26"/>
      <c r="FL203" s="26"/>
      <c r="FM203" s="26"/>
      <c r="FN203" s="26"/>
      <c r="FO203" s="26"/>
      <c r="FP203" s="26"/>
      <c r="FQ203" s="26"/>
      <c r="FR203" s="26"/>
      <c r="FS203" s="26"/>
      <c r="FT203" s="26"/>
      <c r="FU203" s="26"/>
      <c r="FV203" s="26"/>
      <c r="FW203" s="26"/>
      <c r="FX203" s="26"/>
      <c r="FY203" s="26"/>
      <c r="FZ203" s="26"/>
      <c r="GA203" s="26"/>
      <c r="GB203" s="26"/>
      <c r="GC203" s="26"/>
      <c r="GD203" s="26"/>
      <c r="GE203" s="26"/>
      <c r="GF203" s="26"/>
      <c r="GG203" s="26"/>
      <c r="GH203" s="26"/>
      <c r="GI203" s="26"/>
      <c r="GJ203" s="26"/>
      <c r="GK203" s="26"/>
      <c r="GL203" s="26"/>
      <c r="GM203" s="26"/>
      <c r="GN203" s="26"/>
      <c r="GO203" s="26"/>
      <c r="GP203" s="26"/>
      <c r="GQ203" s="26"/>
      <c r="GR203" s="26"/>
      <c r="GS203" s="26"/>
      <c r="GT203" s="26"/>
      <c r="GU203" s="26"/>
      <c r="GV203" s="26"/>
      <c r="GW203" s="26"/>
      <c r="GX203" s="26"/>
      <c r="GY203" s="26"/>
      <c r="GZ203" s="26"/>
      <c r="HA203" s="26"/>
      <c r="HB203" s="26"/>
      <c r="HC203" s="26"/>
      <c r="HD203" s="26"/>
      <c r="HE203" s="26"/>
      <c r="HF203" s="26"/>
      <c r="HG203" s="26"/>
      <c r="HH203" s="26"/>
      <c r="HI203" s="26"/>
      <c r="HJ203" s="26"/>
      <c r="HK203" s="26"/>
      <c r="HL203" s="26"/>
      <c r="HM203" s="26"/>
      <c r="HN203" s="26"/>
      <c r="HO203" s="26"/>
      <c r="HP203" s="26"/>
      <c r="HQ203" s="26"/>
      <c r="HR203" s="26"/>
      <c r="HS203" s="26"/>
      <c r="HT203" s="26"/>
      <c r="HU203" s="26"/>
      <c r="HV203" s="26"/>
      <c r="HW203" s="26"/>
      <c r="HX203" s="26"/>
      <c r="HY203" s="26"/>
      <c r="HZ203" s="26"/>
      <c r="IA203" s="26"/>
      <c r="IB203" s="26"/>
      <c r="IC203" s="26"/>
      <c r="ID203" s="26"/>
      <c r="IE203" s="26"/>
      <c r="IF203" s="26"/>
      <c r="IG203" s="26"/>
      <c r="IH203" s="26"/>
      <c r="II203" s="26"/>
      <c r="IJ203" s="26"/>
      <c r="IK203" s="26"/>
      <c r="IL203" s="26"/>
      <c r="IM203" s="26"/>
      <c r="IN203" s="26"/>
      <c r="IO203" s="26"/>
      <c r="IP203" s="26"/>
      <c r="IQ203" s="26"/>
      <c r="IR203" s="26"/>
      <c r="IS203" s="26"/>
      <c r="IT203" s="26"/>
    </row>
    <row r="204" spans="1:254" ht="22.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c r="EZ204" s="26"/>
      <c r="FA204" s="26"/>
      <c r="FB204" s="26"/>
      <c r="FC204" s="26"/>
      <c r="FD204" s="26"/>
      <c r="FE204" s="26"/>
      <c r="FF204" s="26"/>
      <c r="FG204" s="26"/>
      <c r="FH204" s="26"/>
      <c r="FI204" s="26"/>
      <c r="FJ204" s="26"/>
      <c r="FK204" s="26"/>
      <c r="FL204" s="26"/>
      <c r="FM204" s="26"/>
      <c r="FN204" s="26"/>
      <c r="FO204" s="26"/>
      <c r="FP204" s="26"/>
      <c r="FQ204" s="26"/>
      <c r="FR204" s="26"/>
      <c r="FS204" s="26"/>
      <c r="FT204" s="26"/>
      <c r="FU204" s="26"/>
      <c r="FV204" s="26"/>
      <c r="FW204" s="26"/>
      <c r="FX204" s="26"/>
      <c r="FY204" s="26"/>
      <c r="FZ204" s="26"/>
      <c r="GA204" s="26"/>
      <c r="GB204" s="26"/>
      <c r="GC204" s="26"/>
      <c r="GD204" s="26"/>
      <c r="GE204" s="26"/>
      <c r="GF204" s="26"/>
      <c r="GG204" s="26"/>
      <c r="GH204" s="26"/>
      <c r="GI204" s="26"/>
      <c r="GJ204" s="26"/>
      <c r="GK204" s="26"/>
      <c r="GL204" s="26"/>
      <c r="GM204" s="26"/>
      <c r="GN204" s="26"/>
      <c r="GO204" s="26"/>
      <c r="GP204" s="26"/>
      <c r="GQ204" s="26"/>
      <c r="GR204" s="26"/>
      <c r="GS204" s="26"/>
      <c r="GT204" s="26"/>
      <c r="GU204" s="26"/>
      <c r="GV204" s="26"/>
      <c r="GW204" s="26"/>
      <c r="GX204" s="26"/>
      <c r="GY204" s="26"/>
      <c r="GZ204" s="26"/>
      <c r="HA204" s="26"/>
      <c r="HB204" s="26"/>
      <c r="HC204" s="26"/>
      <c r="HD204" s="26"/>
      <c r="HE204" s="26"/>
      <c r="HF204" s="26"/>
      <c r="HG204" s="26"/>
      <c r="HH204" s="26"/>
      <c r="HI204" s="26"/>
      <c r="HJ204" s="26"/>
      <c r="HK204" s="26"/>
      <c r="HL204" s="26"/>
      <c r="HM204" s="26"/>
      <c r="HN204" s="26"/>
      <c r="HO204" s="26"/>
      <c r="HP204" s="26"/>
      <c r="HQ204" s="26"/>
      <c r="HR204" s="26"/>
      <c r="HS204" s="26"/>
      <c r="HT204" s="26"/>
      <c r="HU204" s="26"/>
      <c r="HV204" s="26"/>
      <c r="HW204" s="26"/>
      <c r="HX204" s="26"/>
      <c r="HY204" s="26"/>
      <c r="HZ204" s="26"/>
      <c r="IA204" s="26"/>
      <c r="IB204" s="26"/>
      <c r="IC204" s="26"/>
      <c r="ID204" s="26"/>
      <c r="IE204" s="26"/>
      <c r="IF204" s="26"/>
      <c r="IG204" s="26"/>
      <c r="IH204" s="26"/>
      <c r="II204" s="26"/>
      <c r="IJ204" s="26"/>
      <c r="IK204" s="26"/>
      <c r="IL204" s="26"/>
      <c r="IM204" s="26"/>
      <c r="IN204" s="26"/>
      <c r="IO204" s="26"/>
      <c r="IP204" s="26"/>
      <c r="IQ204" s="26"/>
      <c r="IR204" s="26"/>
      <c r="IS204" s="26"/>
      <c r="IT204" s="26"/>
    </row>
    <row r="205" spans="1:254" ht="22.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c r="EZ205" s="26"/>
      <c r="FA205" s="26"/>
      <c r="FB205" s="26"/>
      <c r="FC205" s="26"/>
      <c r="FD205" s="26"/>
      <c r="FE205" s="26"/>
      <c r="FF205" s="26"/>
      <c r="FG205" s="26"/>
      <c r="FH205" s="26"/>
      <c r="FI205" s="26"/>
      <c r="FJ205" s="26"/>
      <c r="FK205" s="26"/>
      <c r="FL205" s="26"/>
      <c r="FM205" s="26"/>
      <c r="FN205" s="26"/>
      <c r="FO205" s="26"/>
      <c r="FP205" s="26"/>
      <c r="FQ205" s="26"/>
      <c r="FR205" s="26"/>
      <c r="FS205" s="26"/>
      <c r="FT205" s="26"/>
      <c r="FU205" s="26"/>
      <c r="FV205" s="26"/>
      <c r="FW205" s="26"/>
      <c r="FX205" s="26"/>
      <c r="FY205" s="26"/>
      <c r="FZ205" s="26"/>
      <c r="GA205" s="26"/>
      <c r="GB205" s="26"/>
      <c r="GC205" s="26"/>
      <c r="GD205" s="26"/>
      <c r="GE205" s="26"/>
      <c r="GF205" s="26"/>
      <c r="GG205" s="26"/>
      <c r="GH205" s="26"/>
      <c r="GI205" s="26"/>
      <c r="GJ205" s="26"/>
      <c r="GK205" s="26"/>
      <c r="GL205" s="26"/>
      <c r="GM205" s="26"/>
      <c r="GN205" s="26"/>
      <c r="GO205" s="26"/>
      <c r="GP205" s="26"/>
      <c r="GQ205" s="26"/>
      <c r="GR205" s="26"/>
      <c r="GS205" s="26"/>
      <c r="GT205" s="26"/>
      <c r="GU205" s="26"/>
      <c r="GV205" s="26"/>
      <c r="GW205" s="26"/>
      <c r="GX205" s="26"/>
      <c r="GY205" s="26"/>
      <c r="GZ205" s="26"/>
      <c r="HA205" s="26"/>
      <c r="HB205" s="26"/>
      <c r="HC205" s="26"/>
      <c r="HD205" s="26"/>
      <c r="HE205" s="26"/>
      <c r="HF205" s="26"/>
      <c r="HG205" s="26"/>
      <c r="HH205" s="26"/>
      <c r="HI205" s="26"/>
      <c r="HJ205" s="26"/>
      <c r="HK205" s="26"/>
      <c r="HL205" s="26"/>
      <c r="HM205" s="26"/>
      <c r="HN205" s="26"/>
      <c r="HO205" s="26"/>
      <c r="HP205" s="26"/>
      <c r="HQ205" s="26"/>
      <c r="HR205" s="26"/>
      <c r="HS205" s="26"/>
      <c r="HT205" s="26"/>
      <c r="HU205" s="26"/>
      <c r="HV205" s="26"/>
      <c r="HW205" s="26"/>
      <c r="HX205" s="26"/>
      <c r="HY205" s="26"/>
      <c r="HZ205" s="26"/>
      <c r="IA205" s="26"/>
      <c r="IB205" s="26"/>
      <c r="IC205" s="26"/>
      <c r="ID205" s="26"/>
      <c r="IE205" s="26"/>
      <c r="IF205" s="26"/>
      <c r="IG205" s="26"/>
      <c r="IH205" s="26"/>
      <c r="II205" s="26"/>
      <c r="IJ205" s="26"/>
      <c r="IK205" s="26"/>
      <c r="IL205" s="26"/>
      <c r="IM205" s="26"/>
      <c r="IN205" s="26"/>
      <c r="IO205" s="26"/>
      <c r="IP205" s="26"/>
      <c r="IQ205" s="26"/>
      <c r="IR205" s="26"/>
      <c r="IS205" s="26"/>
      <c r="IT205" s="26"/>
    </row>
    <row r="206" spans="1:254" ht="22.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c r="EZ206" s="26"/>
      <c r="FA206" s="26"/>
      <c r="FB206" s="26"/>
      <c r="FC206" s="26"/>
      <c r="FD206" s="26"/>
      <c r="FE206" s="26"/>
      <c r="FF206" s="26"/>
      <c r="FG206" s="26"/>
      <c r="FH206" s="26"/>
      <c r="FI206" s="26"/>
      <c r="FJ206" s="26"/>
      <c r="FK206" s="26"/>
      <c r="FL206" s="26"/>
      <c r="FM206" s="26"/>
      <c r="FN206" s="26"/>
      <c r="FO206" s="26"/>
      <c r="FP206" s="26"/>
      <c r="FQ206" s="26"/>
      <c r="FR206" s="26"/>
      <c r="FS206" s="26"/>
      <c r="FT206" s="26"/>
      <c r="FU206" s="26"/>
      <c r="FV206" s="26"/>
      <c r="FW206" s="26"/>
      <c r="FX206" s="26"/>
      <c r="FY206" s="26"/>
      <c r="FZ206" s="26"/>
      <c r="GA206" s="26"/>
      <c r="GB206" s="26"/>
      <c r="GC206" s="26"/>
      <c r="GD206" s="26"/>
      <c r="GE206" s="26"/>
      <c r="GF206" s="26"/>
      <c r="GG206" s="26"/>
      <c r="GH206" s="26"/>
      <c r="GI206" s="26"/>
      <c r="GJ206" s="26"/>
      <c r="GK206" s="26"/>
      <c r="GL206" s="26"/>
      <c r="GM206" s="26"/>
      <c r="GN206" s="26"/>
      <c r="GO206" s="26"/>
      <c r="GP206" s="26"/>
      <c r="GQ206" s="26"/>
      <c r="GR206" s="26"/>
      <c r="GS206" s="26"/>
      <c r="GT206" s="26"/>
      <c r="GU206" s="26"/>
      <c r="GV206" s="26"/>
      <c r="GW206" s="26"/>
      <c r="GX206" s="26"/>
      <c r="GY206" s="26"/>
      <c r="GZ206" s="26"/>
      <c r="HA206" s="26"/>
      <c r="HB206" s="26"/>
      <c r="HC206" s="26"/>
      <c r="HD206" s="26"/>
      <c r="HE206" s="26"/>
      <c r="HF206" s="26"/>
      <c r="HG206" s="26"/>
      <c r="HH206" s="26"/>
      <c r="HI206" s="26"/>
      <c r="HJ206" s="26"/>
      <c r="HK206" s="26"/>
      <c r="HL206" s="26"/>
      <c r="HM206" s="26"/>
      <c r="HN206" s="26"/>
      <c r="HO206" s="26"/>
      <c r="HP206" s="26"/>
      <c r="HQ206" s="26"/>
      <c r="HR206" s="26"/>
      <c r="HS206" s="26"/>
      <c r="HT206" s="26"/>
      <c r="HU206" s="26"/>
      <c r="HV206" s="26"/>
      <c r="HW206" s="26"/>
      <c r="HX206" s="26"/>
      <c r="HY206" s="26"/>
      <c r="HZ206" s="26"/>
      <c r="IA206" s="26"/>
      <c r="IB206" s="26"/>
      <c r="IC206" s="26"/>
      <c r="ID206" s="26"/>
      <c r="IE206" s="26"/>
      <c r="IF206" s="26"/>
      <c r="IG206" s="26"/>
      <c r="IH206" s="26"/>
      <c r="II206" s="26"/>
      <c r="IJ206" s="26"/>
      <c r="IK206" s="26"/>
      <c r="IL206" s="26"/>
      <c r="IM206" s="26"/>
      <c r="IN206" s="26"/>
      <c r="IO206" s="26"/>
      <c r="IP206" s="26"/>
      <c r="IQ206" s="26"/>
      <c r="IR206" s="26"/>
      <c r="IS206" s="26"/>
      <c r="IT206" s="26"/>
    </row>
    <row r="207" spans="1:254" ht="22.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c r="EZ207" s="26"/>
      <c r="FA207" s="26"/>
      <c r="FB207" s="26"/>
      <c r="FC207" s="26"/>
      <c r="FD207" s="26"/>
      <c r="FE207" s="26"/>
      <c r="FF207" s="26"/>
      <c r="FG207" s="26"/>
      <c r="FH207" s="26"/>
      <c r="FI207" s="26"/>
      <c r="FJ207" s="26"/>
      <c r="FK207" s="26"/>
      <c r="FL207" s="26"/>
      <c r="FM207" s="26"/>
      <c r="FN207" s="26"/>
      <c r="FO207" s="26"/>
      <c r="FP207" s="26"/>
      <c r="FQ207" s="26"/>
      <c r="FR207" s="26"/>
      <c r="FS207" s="26"/>
      <c r="FT207" s="26"/>
      <c r="FU207" s="26"/>
      <c r="FV207" s="26"/>
      <c r="FW207" s="26"/>
      <c r="FX207" s="26"/>
      <c r="FY207" s="26"/>
      <c r="FZ207" s="26"/>
      <c r="GA207" s="26"/>
      <c r="GB207" s="26"/>
      <c r="GC207" s="26"/>
      <c r="GD207" s="26"/>
      <c r="GE207" s="26"/>
      <c r="GF207" s="26"/>
      <c r="GG207" s="26"/>
      <c r="GH207" s="26"/>
      <c r="GI207" s="26"/>
      <c r="GJ207" s="26"/>
      <c r="GK207" s="26"/>
      <c r="GL207" s="26"/>
      <c r="GM207" s="26"/>
      <c r="GN207" s="26"/>
      <c r="GO207" s="26"/>
      <c r="GP207" s="26"/>
      <c r="GQ207" s="26"/>
      <c r="GR207" s="26"/>
      <c r="GS207" s="26"/>
      <c r="GT207" s="26"/>
      <c r="GU207" s="26"/>
      <c r="GV207" s="26"/>
      <c r="GW207" s="26"/>
      <c r="GX207" s="26"/>
      <c r="GY207" s="26"/>
      <c r="GZ207" s="26"/>
      <c r="HA207" s="26"/>
      <c r="HB207" s="26"/>
      <c r="HC207" s="26"/>
      <c r="HD207" s="26"/>
      <c r="HE207" s="26"/>
      <c r="HF207" s="26"/>
      <c r="HG207" s="26"/>
      <c r="HH207" s="26"/>
      <c r="HI207" s="26"/>
      <c r="HJ207" s="26"/>
      <c r="HK207" s="26"/>
      <c r="HL207" s="26"/>
      <c r="HM207" s="26"/>
      <c r="HN207" s="26"/>
      <c r="HO207" s="26"/>
      <c r="HP207" s="26"/>
      <c r="HQ207" s="26"/>
      <c r="HR207" s="26"/>
      <c r="HS207" s="26"/>
      <c r="HT207" s="26"/>
      <c r="HU207" s="26"/>
      <c r="HV207" s="26"/>
      <c r="HW207" s="26"/>
      <c r="HX207" s="26"/>
      <c r="HY207" s="26"/>
      <c r="HZ207" s="26"/>
      <c r="IA207" s="26"/>
      <c r="IB207" s="26"/>
      <c r="IC207" s="26"/>
      <c r="ID207" s="26"/>
      <c r="IE207" s="26"/>
      <c r="IF207" s="26"/>
      <c r="IG207" s="26"/>
      <c r="IH207" s="26"/>
      <c r="II207" s="26"/>
      <c r="IJ207" s="26"/>
      <c r="IK207" s="26"/>
      <c r="IL207" s="26"/>
      <c r="IM207" s="26"/>
      <c r="IN207" s="26"/>
      <c r="IO207" s="26"/>
      <c r="IP207" s="26"/>
      <c r="IQ207" s="26"/>
      <c r="IR207" s="26"/>
      <c r="IS207" s="26"/>
      <c r="IT207" s="26"/>
    </row>
    <row r="208" spans="1:254" ht="22.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c r="EZ208" s="26"/>
      <c r="FA208" s="26"/>
      <c r="FB208" s="26"/>
      <c r="FC208" s="26"/>
      <c r="FD208" s="26"/>
      <c r="FE208" s="26"/>
      <c r="FF208" s="26"/>
      <c r="FG208" s="26"/>
      <c r="FH208" s="26"/>
      <c r="FI208" s="26"/>
      <c r="FJ208" s="26"/>
      <c r="FK208" s="26"/>
      <c r="FL208" s="26"/>
      <c r="FM208" s="26"/>
      <c r="FN208" s="26"/>
      <c r="FO208" s="26"/>
      <c r="FP208" s="26"/>
      <c r="FQ208" s="26"/>
      <c r="FR208" s="26"/>
      <c r="FS208" s="26"/>
      <c r="FT208" s="26"/>
      <c r="FU208" s="26"/>
      <c r="FV208" s="26"/>
      <c r="FW208" s="26"/>
      <c r="FX208" s="26"/>
      <c r="FY208" s="26"/>
      <c r="FZ208" s="26"/>
      <c r="GA208" s="26"/>
      <c r="GB208" s="26"/>
      <c r="GC208" s="26"/>
      <c r="GD208" s="26"/>
      <c r="GE208" s="26"/>
      <c r="GF208" s="26"/>
      <c r="GG208" s="26"/>
      <c r="GH208" s="26"/>
      <c r="GI208" s="26"/>
      <c r="GJ208" s="26"/>
      <c r="GK208" s="26"/>
      <c r="GL208" s="26"/>
      <c r="GM208" s="26"/>
      <c r="GN208" s="26"/>
      <c r="GO208" s="26"/>
      <c r="GP208" s="26"/>
      <c r="GQ208" s="26"/>
      <c r="GR208" s="26"/>
      <c r="GS208" s="26"/>
      <c r="GT208" s="26"/>
      <c r="GU208" s="26"/>
      <c r="GV208" s="26"/>
      <c r="GW208" s="26"/>
      <c r="GX208" s="26"/>
      <c r="GY208" s="26"/>
      <c r="GZ208" s="26"/>
      <c r="HA208" s="26"/>
      <c r="HB208" s="26"/>
      <c r="HC208" s="26"/>
      <c r="HD208" s="26"/>
      <c r="HE208" s="26"/>
      <c r="HF208" s="26"/>
      <c r="HG208" s="26"/>
      <c r="HH208" s="26"/>
      <c r="HI208" s="26"/>
      <c r="HJ208" s="26"/>
      <c r="HK208" s="26"/>
      <c r="HL208" s="26"/>
      <c r="HM208" s="26"/>
      <c r="HN208" s="26"/>
      <c r="HO208" s="26"/>
      <c r="HP208" s="26"/>
      <c r="HQ208" s="26"/>
      <c r="HR208" s="26"/>
      <c r="HS208" s="26"/>
      <c r="HT208" s="26"/>
      <c r="HU208" s="26"/>
      <c r="HV208" s="26"/>
      <c r="HW208" s="26"/>
      <c r="HX208" s="26"/>
      <c r="HY208" s="26"/>
      <c r="HZ208" s="26"/>
      <c r="IA208" s="26"/>
      <c r="IB208" s="26"/>
      <c r="IC208" s="26"/>
      <c r="ID208" s="26"/>
      <c r="IE208" s="26"/>
      <c r="IF208" s="26"/>
      <c r="IG208" s="26"/>
      <c r="IH208" s="26"/>
      <c r="II208" s="26"/>
      <c r="IJ208" s="26"/>
      <c r="IK208" s="26"/>
      <c r="IL208" s="26"/>
      <c r="IM208" s="26"/>
      <c r="IN208" s="26"/>
      <c r="IO208" s="26"/>
      <c r="IP208" s="26"/>
      <c r="IQ208" s="26"/>
      <c r="IR208" s="26"/>
      <c r="IS208" s="26"/>
      <c r="IT208" s="26"/>
    </row>
    <row r="209" spans="1:254" ht="22.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c r="EZ209" s="26"/>
      <c r="FA209" s="26"/>
      <c r="FB209" s="26"/>
      <c r="FC209" s="26"/>
      <c r="FD209" s="26"/>
      <c r="FE209" s="26"/>
      <c r="FF209" s="26"/>
      <c r="FG209" s="26"/>
      <c r="FH209" s="26"/>
      <c r="FI209" s="26"/>
      <c r="FJ209" s="26"/>
      <c r="FK209" s="26"/>
      <c r="FL209" s="26"/>
      <c r="FM209" s="26"/>
      <c r="FN209" s="26"/>
      <c r="FO209" s="26"/>
      <c r="FP209" s="26"/>
      <c r="FQ209" s="26"/>
      <c r="FR209" s="26"/>
      <c r="FS209" s="26"/>
      <c r="FT209" s="26"/>
      <c r="FU209" s="26"/>
      <c r="FV209" s="26"/>
      <c r="FW209" s="26"/>
      <c r="FX209" s="26"/>
      <c r="FY209" s="26"/>
      <c r="FZ209" s="26"/>
      <c r="GA209" s="26"/>
      <c r="GB209" s="26"/>
      <c r="GC209" s="26"/>
      <c r="GD209" s="26"/>
      <c r="GE209" s="26"/>
      <c r="GF209" s="26"/>
      <c r="GG209" s="26"/>
      <c r="GH209" s="26"/>
      <c r="GI209" s="26"/>
      <c r="GJ209" s="26"/>
      <c r="GK209" s="26"/>
      <c r="GL209" s="26"/>
      <c r="GM209" s="26"/>
      <c r="GN209" s="26"/>
      <c r="GO209" s="26"/>
      <c r="GP209" s="26"/>
      <c r="GQ209" s="26"/>
      <c r="GR209" s="26"/>
      <c r="GS209" s="26"/>
      <c r="GT209" s="26"/>
      <c r="GU209" s="26"/>
      <c r="GV209" s="26"/>
      <c r="GW209" s="26"/>
      <c r="GX209" s="26"/>
      <c r="GY209" s="26"/>
      <c r="GZ209" s="26"/>
      <c r="HA209" s="26"/>
      <c r="HB209" s="26"/>
      <c r="HC209" s="26"/>
      <c r="HD209" s="26"/>
      <c r="HE209" s="26"/>
      <c r="HF209" s="26"/>
      <c r="HG209" s="26"/>
      <c r="HH209" s="26"/>
      <c r="HI209" s="26"/>
      <c r="HJ209" s="26"/>
      <c r="HK209" s="26"/>
      <c r="HL209" s="26"/>
      <c r="HM209" s="26"/>
      <c r="HN209" s="26"/>
      <c r="HO209" s="26"/>
      <c r="HP209" s="26"/>
      <c r="HQ209" s="26"/>
      <c r="HR209" s="26"/>
      <c r="HS209" s="26"/>
      <c r="HT209" s="26"/>
      <c r="HU209" s="26"/>
      <c r="HV209" s="26"/>
      <c r="HW209" s="26"/>
      <c r="HX209" s="26"/>
      <c r="HY209" s="26"/>
      <c r="HZ209" s="26"/>
      <c r="IA209" s="26"/>
      <c r="IB209" s="26"/>
      <c r="IC209" s="26"/>
      <c r="ID209" s="26"/>
      <c r="IE209" s="26"/>
      <c r="IF209" s="26"/>
      <c r="IG209" s="26"/>
      <c r="IH209" s="26"/>
      <c r="II209" s="26"/>
      <c r="IJ209" s="26"/>
      <c r="IK209" s="26"/>
      <c r="IL209" s="26"/>
      <c r="IM209" s="26"/>
      <c r="IN209" s="26"/>
      <c r="IO209" s="26"/>
      <c r="IP209" s="26"/>
      <c r="IQ209" s="26"/>
      <c r="IR209" s="26"/>
      <c r="IS209" s="26"/>
      <c r="IT209" s="26"/>
    </row>
    <row r="210" spans="1:254" ht="22.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c r="EU210" s="26"/>
      <c r="EV210" s="26"/>
      <c r="EW210" s="26"/>
      <c r="EX210" s="26"/>
      <c r="EY210" s="26"/>
      <c r="EZ210" s="26"/>
      <c r="FA210" s="26"/>
      <c r="FB210" s="26"/>
      <c r="FC210" s="26"/>
      <c r="FD210" s="26"/>
      <c r="FE210" s="26"/>
      <c r="FF210" s="26"/>
      <c r="FG210" s="26"/>
      <c r="FH210" s="26"/>
      <c r="FI210" s="26"/>
      <c r="FJ210" s="26"/>
      <c r="FK210" s="26"/>
      <c r="FL210" s="26"/>
      <c r="FM210" s="26"/>
      <c r="FN210" s="26"/>
      <c r="FO210" s="26"/>
      <c r="FP210" s="26"/>
      <c r="FQ210" s="26"/>
      <c r="FR210" s="26"/>
      <c r="FS210" s="26"/>
      <c r="FT210" s="26"/>
      <c r="FU210" s="26"/>
      <c r="FV210" s="26"/>
      <c r="FW210" s="26"/>
      <c r="FX210" s="26"/>
      <c r="FY210" s="26"/>
      <c r="FZ210" s="26"/>
      <c r="GA210" s="26"/>
      <c r="GB210" s="26"/>
      <c r="GC210" s="26"/>
      <c r="GD210" s="26"/>
      <c r="GE210" s="26"/>
      <c r="GF210" s="26"/>
      <c r="GG210" s="26"/>
      <c r="GH210" s="26"/>
      <c r="GI210" s="26"/>
      <c r="GJ210" s="26"/>
      <c r="GK210" s="26"/>
      <c r="GL210" s="26"/>
      <c r="GM210" s="26"/>
      <c r="GN210" s="26"/>
      <c r="GO210" s="26"/>
      <c r="GP210" s="26"/>
      <c r="GQ210" s="26"/>
      <c r="GR210" s="26"/>
      <c r="GS210" s="26"/>
      <c r="GT210" s="26"/>
      <c r="GU210" s="26"/>
      <c r="GV210" s="26"/>
      <c r="GW210" s="26"/>
      <c r="GX210" s="26"/>
      <c r="GY210" s="26"/>
      <c r="GZ210" s="26"/>
      <c r="HA210" s="26"/>
      <c r="HB210" s="26"/>
      <c r="HC210" s="26"/>
      <c r="HD210" s="26"/>
      <c r="HE210" s="26"/>
      <c r="HF210" s="26"/>
      <c r="HG210" s="26"/>
      <c r="HH210" s="26"/>
      <c r="HI210" s="26"/>
      <c r="HJ210" s="26"/>
      <c r="HK210" s="26"/>
      <c r="HL210" s="26"/>
      <c r="HM210" s="26"/>
      <c r="HN210" s="26"/>
      <c r="HO210" s="26"/>
      <c r="HP210" s="26"/>
      <c r="HQ210" s="26"/>
      <c r="HR210" s="26"/>
      <c r="HS210" s="26"/>
      <c r="HT210" s="26"/>
      <c r="HU210" s="26"/>
      <c r="HV210" s="26"/>
      <c r="HW210" s="26"/>
      <c r="HX210" s="26"/>
      <c r="HY210" s="26"/>
      <c r="HZ210" s="26"/>
      <c r="IA210" s="26"/>
      <c r="IB210" s="26"/>
      <c r="IC210" s="26"/>
      <c r="ID210" s="26"/>
      <c r="IE210" s="26"/>
      <c r="IF210" s="26"/>
      <c r="IG210" s="26"/>
      <c r="IH210" s="26"/>
      <c r="II210" s="26"/>
      <c r="IJ210" s="26"/>
      <c r="IK210" s="26"/>
      <c r="IL210" s="26"/>
      <c r="IM210" s="26"/>
      <c r="IN210" s="26"/>
      <c r="IO210" s="26"/>
      <c r="IP210" s="26"/>
      <c r="IQ210" s="26"/>
      <c r="IR210" s="26"/>
      <c r="IS210" s="26"/>
      <c r="IT210" s="26"/>
    </row>
    <row r="211" spans="1:254" ht="22.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c r="EZ211" s="26"/>
      <c r="FA211" s="26"/>
      <c r="FB211" s="26"/>
      <c r="FC211" s="26"/>
      <c r="FD211" s="26"/>
      <c r="FE211" s="26"/>
      <c r="FF211" s="26"/>
      <c r="FG211" s="26"/>
      <c r="FH211" s="26"/>
      <c r="FI211" s="26"/>
      <c r="FJ211" s="26"/>
      <c r="FK211" s="26"/>
      <c r="FL211" s="26"/>
      <c r="FM211" s="26"/>
      <c r="FN211" s="26"/>
      <c r="FO211" s="26"/>
      <c r="FP211" s="26"/>
      <c r="FQ211" s="26"/>
      <c r="FR211" s="26"/>
      <c r="FS211" s="26"/>
      <c r="FT211" s="26"/>
      <c r="FU211" s="26"/>
      <c r="FV211" s="26"/>
      <c r="FW211" s="26"/>
      <c r="FX211" s="26"/>
      <c r="FY211" s="26"/>
      <c r="FZ211" s="26"/>
      <c r="GA211" s="26"/>
      <c r="GB211" s="26"/>
      <c r="GC211" s="26"/>
      <c r="GD211" s="26"/>
      <c r="GE211" s="26"/>
      <c r="GF211" s="26"/>
      <c r="GG211" s="26"/>
      <c r="GH211" s="26"/>
      <c r="GI211" s="26"/>
      <c r="GJ211" s="26"/>
      <c r="GK211" s="26"/>
      <c r="GL211" s="26"/>
      <c r="GM211" s="26"/>
      <c r="GN211" s="26"/>
      <c r="GO211" s="26"/>
      <c r="GP211" s="26"/>
      <c r="GQ211" s="26"/>
      <c r="GR211" s="26"/>
      <c r="GS211" s="26"/>
      <c r="GT211" s="26"/>
      <c r="GU211" s="26"/>
      <c r="GV211" s="26"/>
      <c r="GW211" s="26"/>
      <c r="GX211" s="26"/>
      <c r="GY211" s="26"/>
      <c r="GZ211" s="26"/>
      <c r="HA211" s="26"/>
      <c r="HB211" s="26"/>
      <c r="HC211" s="26"/>
      <c r="HD211" s="26"/>
      <c r="HE211" s="26"/>
      <c r="HF211" s="26"/>
      <c r="HG211" s="26"/>
      <c r="HH211" s="26"/>
      <c r="HI211" s="26"/>
      <c r="HJ211" s="26"/>
      <c r="HK211" s="26"/>
      <c r="HL211" s="26"/>
      <c r="HM211" s="26"/>
      <c r="HN211" s="26"/>
      <c r="HO211" s="26"/>
      <c r="HP211" s="26"/>
      <c r="HQ211" s="26"/>
      <c r="HR211" s="26"/>
      <c r="HS211" s="26"/>
      <c r="HT211" s="26"/>
      <c r="HU211" s="26"/>
      <c r="HV211" s="26"/>
      <c r="HW211" s="26"/>
      <c r="HX211" s="26"/>
      <c r="HY211" s="26"/>
      <c r="HZ211" s="26"/>
      <c r="IA211" s="26"/>
      <c r="IB211" s="26"/>
      <c r="IC211" s="26"/>
      <c r="ID211" s="26"/>
      <c r="IE211" s="26"/>
      <c r="IF211" s="26"/>
      <c r="IG211" s="26"/>
      <c r="IH211" s="26"/>
      <c r="II211" s="26"/>
      <c r="IJ211" s="26"/>
      <c r="IK211" s="26"/>
      <c r="IL211" s="26"/>
      <c r="IM211" s="26"/>
      <c r="IN211" s="26"/>
      <c r="IO211" s="26"/>
      <c r="IP211" s="26"/>
      <c r="IQ211" s="26"/>
      <c r="IR211" s="26"/>
      <c r="IS211" s="26"/>
      <c r="IT211" s="26"/>
    </row>
    <row r="212" spans="1:254" ht="22.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c r="EV212" s="26"/>
      <c r="EW212" s="26"/>
      <c r="EX212" s="26"/>
      <c r="EY212" s="26"/>
      <c r="EZ212" s="26"/>
      <c r="FA212" s="26"/>
      <c r="FB212" s="26"/>
      <c r="FC212" s="26"/>
      <c r="FD212" s="26"/>
      <c r="FE212" s="26"/>
      <c r="FF212" s="26"/>
      <c r="FG212" s="26"/>
      <c r="FH212" s="26"/>
      <c r="FI212" s="26"/>
      <c r="FJ212" s="26"/>
      <c r="FK212" s="26"/>
      <c r="FL212" s="26"/>
      <c r="FM212" s="26"/>
      <c r="FN212" s="26"/>
      <c r="FO212" s="26"/>
      <c r="FP212" s="26"/>
      <c r="FQ212" s="26"/>
      <c r="FR212" s="26"/>
      <c r="FS212" s="26"/>
      <c r="FT212" s="26"/>
      <c r="FU212" s="26"/>
      <c r="FV212" s="26"/>
      <c r="FW212" s="26"/>
      <c r="FX212" s="26"/>
      <c r="FY212" s="26"/>
      <c r="FZ212" s="26"/>
      <c r="GA212" s="26"/>
      <c r="GB212" s="26"/>
      <c r="GC212" s="26"/>
      <c r="GD212" s="26"/>
      <c r="GE212" s="26"/>
      <c r="GF212" s="26"/>
      <c r="GG212" s="26"/>
      <c r="GH212" s="26"/>
      <c r="GI212" s="26"/>
      <c r="GJ212" s="26"/>
      <c r="GK212" s="26"/>
      <c r="GL212" s="26"/>
      <c r="GM212" s="26"/>
      <c r="GN212" s="26"/>
      <c r="GO212" s="26"/>
      <c r="GP212" s="26"/>
      <c r="GQ212" s="26"/>
      <c r="GR212" s="26"/>
      <c r="GS212" s="26"/>
      <c r="GT212" s="26"/>
      <c r="GU212" s="26"/>
      <c r="GV212" s="26"/>
      <c r="GW212" s="26"/>
      <c r="GX212" s="26"/>
      <c r="GY212" s="26"/>
      <c r="GZ212" s="26"/>
      <c r="HA212" s="26"/>
      <c r="HB212" s="26"/>
      <c r="HC212" s="26"/>
      <c r="HD212" s="26"/>
      <c r="HE212" s="26"/>
      <c r="HF212" s="26"/>
      <c r="HG212" s="26"/>
      <c r="HH212" s="26"/>
      <c r="HI212" s="26"/>
      <c r="HJ212" s="26"/>
      <c r="HK212" s="26"/>
      <c r="HL212" s="26"/>
      <c r="HM212" s="26"/>
      <c r="HN212" s="26"/>
      <c r="HO212" s="26"/>
      <c r="HP212" s="26"/>
      <c r="HQ212" s="26"/>
      <c r="HR212" s="26"/>
      <c r="HS212" s="26"/>
      <c r="HT212" s="26"/>
      <c r="HU212" s="26"/>
      <c r="HV212" s="26"/>
      <c r="HW212" s="26"/>
      <c r="HX212" s="26"/>
      <c r="HY212" s="26"/>
      <c r="HZ212" s="26"/>
      <c r="IA212" s="26"/>
      <c r="IB212" s="26"/>
      <c r="IC212" s="26"/>
      <c r="ID212" s="26"/>
      <c r="IE212" s="26"/>
      <c r="IF212" s="26"/>
      <c r="IG212" s="26"/>
      <c r="IH212" s="26"/>
      <c r="II212" s="26"/>
      <c r="IJ212" s="26"/>
      <c r="IK212" s="26"/>
      <c r="IL212" s="26"/>
      <c r="IM212" s="26"/>
      <c r="IN212" s="26"/>
      <c r="IO212" s="26"/>
      <c r="IP212" s="26"/>
      <c r="IQ212" s="26"/>
      <c r="IR212" s="26"/>
      <c r="IS212" s="26"/>
      <c r="IT212" s="26"/>
    </row>
    <row r="213" spans="1:254" ht="22.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c r="EU213" s="26"/>
      <c r="EV213" s="26"/>
      <c r="EW213" s="26"/>
      <c r="EX213" s="26"/>
      <c r="EY213" s="26"/>
      <c r="EZ213" s="26"/>
      <c r="FA213" s="26"/>
      <c r="FB213" s="26"/>
      <c r="FC213" s="26"/>
      <c r="FD213" s="26"/>
      <c r="FE213" s="26"/>
      <c r="FF213" s="26"/>
      <c r="FG213" s="26"/>
      <c r="FH213" s="26"/>
      <c r="FI213" s="26"/>
      <c r="FJ213" s="26"/>
      <c r="FK213" s="26"/>
      <c r="FL213" s="26"/>
      <c r="FM213" s="26"/>
      <c r="FN213" s="26"/>
      <c r="FO213" s="26"/>
      <c r="FP213" s="26"/>
      <c r="FQ213" s="26"/>
      <c r="FR213" s="26"/>
      <c r="FS213" s="26"/>
      <c r="FT213" s="26"/>
      <c r="FU213" s="26"/>
      <c r="FV213" s="26"/>
      <c r="FW213" s="26"/>
      <c r="FX213" s="26"/>
      <c r="FY213" s="26"/>
      <c r="FZ213" s="26"/>
      <c r="GA213" s="26"/>
      <c r="GB213" s="26"/>
      <c r="GC213" s="26"/>
      <c r="GD213" s="26"/>
      <c r="GE213" s="26"/>
      <c r="GF213" s="26"/>
      <c r="GG213" s="26"/>
      <c r="GH213" s="26"/>
      <c r="GI213" s="26"/>
      <c r="GJ213" s="26"/>
      <c r="GK213" s="26"/>
      <c r="GL213" s="26"/>
      <c r="GM213" s="26"/>
      <c r="GN213" s="26"/>
      <c r="GO213" s="26"/>
      <c r="GP213" s="26"/>
      <c r="GQ213" s="26"/>
      <c r="GR213" s="26"/>
      <c r="GS213" s="26"/>
      <c r="GT213" s="26"/>
      <c r="GU213" s="26"/>
      <c r="GV213" s="26"/>
      <c r="GW213" s="26"/>
      <c r="GX213" s="26"/>
      <c r="GY213" s="26"/>
      <c r="GZ213" s="26"/>
      <c r="HA213" s="26"/>
      <c r="HB213" s="26"/>
      <c r="HC213" s="26"/>
      <c r="HD213" s="26"/>
      <c r="HE213" s="26"/>
      <c r="HF213" s="26"/>
      <c r="HG213" s="26"/>
      <c r="HH213" s="26"/>
      <c r="HI213" s="26"/>
      <c r="HJ213" s="26"/>
      <c r="HK213" s="26"/>
      <c r="HL213" s="26"/>
      <c r="HM213" s="26"/>
      <c r="HN213" s="26"/>
      <c r="HO213" s="26"/>
      <c r="HP213" s="26"/>
      <c r="HQ213" s="26"/>
      <c r="HR213" s="26"/>
      <c r="HS213" s="26"/>
      <c r="HT213" s="26"/>
      <c r="HU213" s="26"/>
      <c r="HV213" s="26"/>
      <c r="HW213" s="26"/>
      <c r="HX213" s="26"/>
      <c r="HY213" s="26"/>
      <c r="HZ213" s="26"/>
      <c r="IA213" s="26"/>
      <c r="IB213" s="26"/>
      <c r="IC213" s="26"/>
      <c r="ID213" s="26"/>
      <c r="IE213" s="26"/>
      <c r="IF213" s="26"/>
      <c r="IG213" s="26"/>
      <c r="IH213" s="26"/>
      <c r="II213" s="26"/>
      <c r="IJ213" s="26"/>
      <c r="IK213" s="26"/>
      <c r="IL213" s="26"/>
      <c r="IM213" s="26"/>
      <c r="IN213" s="26"/>
      <c r="IO213" s="26"/>
      <c r="IP213" s="26"/>
      <c r="IQ213" s="26"/>
      <c r="IR213" s="26"/>
      <c r="IS213" s="26"/>
      <c r="IT213" s="26"/>
    </row>
    <row r="214" spans="1:254" ht="22.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c r="DE214" s="26"/>
      <c r="DF214" s="26"/>
      <c r="DG214" s="26"/>
      <c r="DH214" s="26"/>
      <c r="DI214" s="26"/>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c r="EU214" s="26"/>
      <c r="EV214" s="26"/>
      <c r="EW214" s="26"/>
      <c r="EX214" s="26"/>
      <c r="EY214" s="26"/>
      <c r="EZ214" s="26"/>
      <c r="FA214" s="26"/>
      <c r="FB214" s="26"/>
      <c r="FC214" s="26"/>
      <c r="FD214" s="26"/>
      <c r="FE214" s="26"/>
      <c r="FF214" s="26"/>
      <c r="FG214" s="26"/>
      <c r="FH214" s="26"/>
      <c r="FI214" s="26"/>
      <c r="FJ214" s="26"/>
      <c r="FK214" s="26"/>
      <c r="FL214" s="26"/>
      <c r="FM214" s="26"/>
      <c r="FN214" s="26"/>
      <c r="FO214" s="26"/>
      <c r="FP214" s="26"/>
      <c r="FQ214" s="26"/>
      <c r="FR214" s="26"/>
      <c r="FS214" s="26"/>
      <c r="FT214" s="26"/>
      <c r="FU214" s="26"/>
      <c r="FV214" s="26"/>
      <c r="FW214" s="26"/>
      <c r="FX214" s="26"/>
      <c r="FY214" s="26"/>
      <c r="FZ214" s="26"/>
      <c r="GA214" s="26"/>
      <c r="GB214" s="26"/>
      <c r="GC214" s="26"/>
      <c r="GD214" s="26"/>
      <c r="GE214" s="26"/>
      <c r="GF214" s="26"/>
      <c r="GG214" s="26"/>
      <c r="GH214" s="26"/>
      <c r="GI214" s="26"/>
      <c r="GJ214" s="26"/>
      <c r="GK214" s="26"/>
      <c r="GL214" s="26"/>
      <c r="GM214" s="26"/>
      <c r="GN214" s="26"/>
      <c r="GO214" s="26"/>
      <c r="GP214" s="26"/>
      <c r="GQ214" s="26"/>
      <c r="GR214" s="26"/>
      <c r="GS214" s="26"/>
      <c r="GT214" s="26"/>
      <c r="GU214" s="26"/>
      <c r="GV214" s="26"/>
      <c r="GW214" s="26"/>
      <c r="GX214" s="26"/>
      <c r="GY214" s="26"/>
      <c r="GZ214" s="26"/>
      <c r="HA214" s="26"/>
      <c r="HB214" s="26"/>
      <c r="HC214" s="26"/>
      <c r="HD214" s="26"/>
      <c r="HE214" s="26"/>
      <c r="HF214" s="26"/>
      <c r="HG214" s="26"/>
      <c r="HH214" s="26"/>
      <c r="HI214" s="26"/>
      <c r="HJ214" s="26"/>
      <c r="HK214" s="26"/>
      <c r="HL214" s="26"/>
      <c r="HM214" s="26"/>
      <c r="HN214" s="26"/>
      <c r="HO214" s="26"/>
      <c r="HP214" s="26"/>
      <c r="HQ214" s="26"/>
      <c r="HR214" s="26"/>
      <c r="HS214" s="26"/>
      <c r="HT214" s="26"/>
      <c r="HU214" s="26"/>
      <c r="HV214" s="26"/>
      <c r="HW214" s="26"/>
      <c r="HX214" s="26"/>
      <c r="HY214" s="26"/>
      <c r="HZ214" s="26"/>
      <c r="IA214" s="26"/>
      <c r="IB214" s="26"/>
      <c r="IC214" s="26"/>
      <c r="ID214" s="26"/>
      <c r="IE214" s="26"/>
      <c r="IF214" s="26"/>
      <c r="IG214" s="26"/>
      <c r="IH214" s="26"/>
      <c r="II214" s="26"/>
      <c r="IJ214" s="26"/>
      <c r="IK214" s="26"/>
      <c r="IL214" s="26"/>
      <c r="IM214" s="26"/>
      <c r="IN214" s="26"/>
      <c r="IO214" s="26"/>
      <c r="IP214" s="26"/>
      <c r="IQ214" s="26"/>
      <c r="IR214" s="26"/>
      <c r="IS214" s="26"/>
      <c r="IT214" s="26"/>
    </row>
    <row r="215" spans="1:254" ht="22.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c r="EZ215" s="26"/>
      <c r="FA215" s="26"/>
      <c r="FB215" s="26"/>
      <c r="FC215" s="26"/>
      <c r="FD215" s="26"/>
      <c r="FE215" s="26"/>
      <c r="FF215" s="26"/>
      <c r="FG215" s="26"/>
      <c r="FH215" s="26"/>
      <c r="FI215" s="26"/>
      <c r="FJ215" s="26"/>
      <c r="FK215" s="26"/>
      <c r="FL215" s="26"/>
      <c r="FM215" s="26"/>
      <c r="FN215" s="26"/>
      <c r="FO215" s="26"/>
      <c r="FP215" s="26"/>
      <c r="FQ215" s="26"/>
      <c r="FR215" s="26"/>
      <c r="FS215" s="26"/>
      <c r="FT215" s="26"/>
      <c r="FU215" s="26"/>
      <c r="FV215" s="26"/>
      <c r="FW215" s="26"/>
      <c r="FX215" s="26"/>
      <c r="FY215" s="26"/>
      <c r="FZ215" s="26"/>
      <c r="GA215" s="26"/>
      <c r="GB215" s="26"/>
      <c r="GC215" s="26"/>
      <c r="GD215" s="26"/>
      <c r="GE215" s="26"/>
      <c r="GF215" s="26"/>
      <c r="GG215" s="26"/>
      <c r="GH215" s="26"/>
      <c r="GI215" s="26"/>
      <c r="GJ215" s="26"/>
      <c r="GK215" s="26"/>
      <c r="GL215" s="26"/>
      <c r="GM215" s="26"/>
      <c r="GN215" s="26"/>
      <c r="GO215" s="26"/>
      <c r="GP215" s="26"/>
      <c r="GQ215" s="26"/>
      <c r="GR215" s="26"/>
      <c r="GS215" s="26"/>
      <c r="GT215" s="26"/>
      <c r="GU215" s="26"/>
      <c r="GV215" s="26"/>
      <c r="GW215" s="26"/>
      <c r="GX215" s="26"/>
      <c r="GY215" s="26"/>
      <c r="GZ215" s="26"/>
      <c r="HA215" s="26"/>
      <c r="HB215" s="26"/>
      <c r="HC215" s="26"/>
      <c r="HD215" s="26"/>
      <c r="HE215" s="26"/>
      <c r="HF215" s="26"/>
      <c r="HG215" s="26"/>
      <c r="HH215" s="26"/>
      <c r="HI215" s="26"/>
      <c r="HJ215" s="26"/>
      <c r="HK215" s="26"/>
      <c r="HL215" s="26"/>
      <c r="HM215" s="26"/>
      <c r="HN215" s="26"/>
      <c r="HO215" s="26"/>
      <c r="HP215" s="26"/>
      <c r="HQ215" s="26"/>
      <c r="HR215" s="26"/>
      <c r="HS215" s="26"/>
      <c r="HT215" s="26"/>
      <c r="HU215" s="26"/>
      <c r="HV215" s="26"/>
      <c r="HW215" s="26"/>
      <c r="HX215" s="26"/>
      <c r="HY215" s="26"/>
      <c r="HZ215" s="26"/>
      <c r="IA215" s="26"/>
      <c r="IB215" s="26"/>
      <c r="IC215" s="26"/>
      <c r="ID215" s="26"/>
      <c r="IE215" s="26"/>
      <c r="IF215" s="26"/>
      <c r="IG215" s="26"/>
      <c r="IH215" s="26"/>
      <c r="II215" s="26"/>
      <c r="IJ215" s="26"/>
      <c r="IK215" s="26"/>
      <c r="IL215" s="26"/>
      <c r="IM215" s="26"/>
      <c r="IN215" s="26"/>
      <c r="IO215" s="26"/>
      <c r="IP215" s="26"/>
      <c r="IQ215" s="26"/>
      <c r="IR215" s="26"/>
      <c r="IS215" s="26"/>
      <c r="IT215" s="26"/>
    </row>
    <row r="216" spans="1:254" ht="22.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c r="EZ216" s="26"/>
      <c r="FA216" s="26"/>
      <c r="FB216" s="26"/>
      <c r="FC216" s="26"/>
      <c r="FD216" s="26"/>
      <c r="FE216" s="26"/>
      <c r="FF216" s="26"/>
      <c r="FG216" s="26"/>
      <c r="FH216" s="26"/>
      <c r="FI216" s="26"/>
      <c r="FJ216" s="26"/>
      <c r="FK216" s="26"/>
      <c r="FL216" s="26"/>
      <c r="FM216" s="26"/>
      <c r="FN216" s="26"/>
      <c r="FO216" s="26"/>
      <c r="FP216" s="26"/>
      <c r="FQ216" s="26"/>
      <c r="FR216" s="26"/>
      <c r="FS216" s="26"/>
      <c r="FT216" s="26"/>
      <c r="FU216" s="26"/>
      <c r="FV216" s="26"/>
      <c r="FW216" s="26"/>
      <c r="FX216" s="26"/>
      <c r="FY216" s="26"/>
      <c r="FZ216" s="26"/>
      <c r="GA216" s="26"/>
      <c r="GB216" s="26"/>
      <c r="GC216" s="26"/>
      <c r="GD216" s="26"/>
      <c r="GE216" s="26"/>
      <c r="GF216" s="26"/>
      <c r="GG216" s="26"/>
      <c r="GH216" s="26"/>
      <c r="GI216" s="26"/>
      <c r="GJ216" s="26"/>
      <c r="GK216" s="26"/>
      <c r="GL216" s="26"/>
      <c r="GM216" s="26"/>
      <c r="GN216" s="26"/>
      <c r="GO216" s="26"/>
      <c r="GP216" s="26"/>
      <c r="GQ216" s="26"/>
      <c r="GR216" s="26"/>
      <c r="GS216" s="26"/>
      <c r="GT216" s="26"/>
      <c r="GU216" s="26"/>
      <c r="GV216" s="26"/>
      <c r="GW216" s="26"/>
      <c r="GX216" s="26"/>
      <c r="GY216" s="26"/>
      <c r="GZ216" s="26"/>
      <c r="HA216" s="26"/>
      <c r="HB216" s="26"/>
      <c r="HC216" s="26"/>
      <c r="HD216" s="26"/>
      <c r="HE216" s="26"/>
      <c r="HF216" s="26"/>
      <c r="HG216" s="26"/>
      <c r="HH216" s="26"/>
      <c r="HI216" s="26"/>
      <c r="HJ216" s="26"/>
      <c r="HK216" s="26"/>
      <c r="HL216" s="26"/>
      <c r="HM216" s="26"/>
      <c r="HN216" s="26"/>
      <c r="HO216" s="26"/>
      <c r="HP216" s="26"/>
      <c r="HQ216" s="26"/>
      <c r="HR216" s="26"/>
      <c r="HS216" s="26"/>
      <c r="HT216" s="26"/>
      <c r="HU216" s="26"/>
      <c r="HV216" s="26"/>
      <c r="HW216" s="26"/>
      <c r="HX216" s="26"/>
      <c r="HY216" s="26"/>
      <c r="HZ216" s="26"/>
      <c r="IA216" s="26"/>
      <c r="IB216" s="26"/>
      <c r="IC216" s="26"/>
      <c r="ID216" s="26"/>
      <c r="IE216" s="26"/>
      <c r="IF216" s="26"/>
      <c r="IG216" s="26"/>
      <c r="IH216" s="26"/>
      <c r="II216" s="26"/>
      <c r="IJ216" s="26"/>
      <c r="IK216" s="26"/>
      <c r="IL216" s="26"/>
      <c r="IM216" s="26"/>
      <c r="IN216" s="26"/>
      <c r="IO216" s="26"/>
      <c r="IP216" s="26"/>
      <c r="IQ216" s="26"/>
      <c r="IR216" s="26"/>
      <c r="IS216" s="26"/>
      <c r="IT216" s="26"/>
    </row>
    <row r="217" spans="1:254" ht="22.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26"/>
      <c r="EW217" s="26"/>
      <c r="EX217" s="26"/>
      <c r="EY217" s="26"/>
      <c r="EZ217" s="26"/>
      <c r="FA217" s="26"/>
      <c r="FB217" s="26"/>
      <c r="FC217" s="26"/>
      <c r="FD217" s="26"/>
      <c r="FE217" s="26"/>
      <c r="FF217" s="26"/>
      <c r="FG217" s="26"/>
      <c r="FH217" s="26"/>
      <c r="FI217" s="26"/>
      <c r="FJ217" s="26"/>
      <c r="FK217" s="26"/>
      <c r="FL217" s="26"/>
      <c r="FM217" s="26"/>
      <c r="FN217" s="26"/>
      <c r="FO217" s="26"/>
      <c r="FP217" s="26"/>
      <c r="FQ217" s="26"/>
      <c r="FR217" s="26"/>
      <c r="FS217" s="26"/>
      <c r="FT217" s="26"/>
      <c r="FU217" s="26"/>
      <c r="FV217" s="26"/>
      <c r="FW217" s="26"/>
      <c r="FX217" s="26"/>
      <c r="FY217" s="26"/>
      <c r="FZ217" s="26"/>
      <c r="GA217" s="26"/>
      <c r="GB217" s="26"/>
      <c r="GC217" s="26"/>
      <c r="GD217" s="26"/>
      <c r="GE217" s="26"/>
      <c r="GF217" s="26"/>
      <c r="GG217" s="26"/>
      <c r="GH217" s="26"/>
      <c r="GI217" s="26"/>
      <c r="GJ217" s="26"/>
      <c r="GK217" s="26"/>
      <c r="GL217" s="26"/>
      <c r="GM217" s="26"/>
      <c r="GN217" s="26"/>
      <c r="GO217" s="26"/>
      <c r="GP217" s="26"/>
      <c r="GQ217" s="26"/>
      <c r="GR217" s="26"/>
      <c r="GS217" s="26"/>
      <c r="GT217" s="26"/>
      <c r="GU217" s="26"/>
      <c r="GV217" s="26"/>
      <c r="GW217" s="26"/>
      <c r="GX217" s="26"/>
      <c r="GY217" s="26"/>
      <c r="GZ217" s="26"/>
      <c r="HA217" s="26"/>
      <c r="HB217" s="26"/>
      <c r="HC217" s="26"/>
      <c r="HD217" s="26"/>
      <c r="HE217" s="26"/>
      <c r="HF217" s="26"/>
      <c r="HG217" s="26"/>
      <c r="HH217" s="26"/>
      <c r="HI217" s="26"/>
      <c r="HJ217" s="26"/>
      <c r="HK217" s="26"/>
      <c r="HL217" s="26"/>
      <c r="HM217" s="26"/>
      <c r="HN217" s="26"/>
      <c r="HO217" s="26"/>
      <c r="HP217" s="26"/>
      <c r="HQ217" s="26"/>
      <c r="HR217" s="26"/>
      <c r="HS217" s="26"/>
      <c r="HT217" s="26"/>
      <c r="HU217" s="26"/>
      <c r="HV217" s="26"/>
      <c r="HW217" s="26"/>
      <c r="HX217" s="26"/>
      <c r="HY217" s="26"/>
      <c r="HZ217" s="26"/>
      <c r="IA217" s="26"/>
      <c r="IB217" s="26"/>
      <c r="IC217" s="26"/>
      <c r="ID217" s="26"/>
      <c r="IE217" s="26"/>
      <c r="IF217" s="26"/>
      <c r="IG217" s="26"/>
      <c r="IH217" s="26"/>
      <c r="II217" s="26"/>
      <c r="IJ217" s="26"/>
      <c r="IK217" s="26"/>
      <c r="IL217" s="26"/>
      <c r="IM217" s="26"/>
      <c r="IN217" s="26"/>
      <c r="IO217" s="26"/>
      <c r="IP217" s="26"/>
      <c r="IQ217" s="26"/>
      <c r="IR217" s="26"/>
      <c r="IS217" s="26"/>
      <c r="IT217" s="26"/>
    </row>
    <row r="218" spans="1:254" ht="22.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c r="EU218" s="26"/>
      <c r="EV218" s="26"/>
      <c r="EW218" s="26"/>
      <c r="EX218" s="26"/>
      <c r="EY218" s="26"/>
      <c r="EZ218" s="26"/>
      <c r="FA218" s="26"/>
      <c r="FB218" s="26"/>
      <c r="FC218" s="26"/>
      <c r="FD218" s="26"/>
      <c r="FE218" s="26"/>
      <c r="FF218" s="26"/>
      <c r="FG218" s="26"/>
      <c r="FH218" s="26"/>
      <c r="FI218" s="26"/>
      <c r="FJ218" s="26"/>
      <c r="FK218" s="26"/>
      <c r="FL218" s="26"/>
      <c r="FM218" s="26"/>
      <c r="FN218" s="26"/>
      <c r="FO218" s="26"/>
      <c r="FP218" s="26"/>
      <c r="FQ218" s="26"/>
      <c r="FR218" s="26"/>
      <c r="FS218" s="26"/>
      <c r="FT218" s="26"/>
      <c r="FU218" s="26"/>
      <c r="FV218" s="26"/>
      <c r="FW218" s="26"/>
      <c r="FX218" s="26"/>
      <c r="FY218" s="26"/>
      <c r="FZ218" s="26"/>
      <c r="GA218" s="26"/>
      <c r="GB218" s="26"/>
      <c r="GC218" s="26"/>
      <c r="GD218" s="26"/>
      <c r="GE218" s="26"/>
      <c r="GF218" s="26"/>
      <c r="GG218" s="26"/>
      <c r="GH218" s="26"/>
      <c r="GI218" s="26"/>
      <c r="GJ218" s="26"/>
      <c r="GK218" s="26"/>
      <c r="GL218" s="26"/>
      <c r="GM218" s="26"/>
      <c r="GN218" s="26"/>
      <c r="GO218" s="26"/>
      <c r="GP218" s="26"/>
      <c r="GQ218" s="26"/>
      <c r="GR218" s="26"/>
      <c r="GS218" s="26"/>
      <c r="GT218" s="26"/>
      <c r="GU218" s="26"/>
      <c r="GV218" s="26"/>
      <c r="GW218" s="26"/>
      <c r="GX218" s="26"/>
      <c r="GY218" s="26"/>
      <c r="GZ218" s="26"/>
      <c r="HA218" s="26"/>
      <c r="HB218" s="26"/>
      <c r="HC218" s="26"/>
      <c r="HD218" s="26"/>
      <c r="HE218" s="26"/>
      <c r="HF218" s="26"/>
      <c r="HG218" s="26"/>
      <c r="HH218" s="26"/>
      <c r="HI218" s="26"/>
      <c r="HJ218" s="26"/>
      <c r="HK218" s="26"/>
      <c r="HL218" s="26"/>
      <c r="HM218" s="26"/>
      <c r="HN218" s="26"/>
      <c r="HO218" s="26"/>
      <c r="HP218" s="26"/>
      <c r="HQ218" s="26"/>
      <c r="HR218" s="26"/>
      <c r="HS218" s="26"/>
      <c r="HT218" s="26"/>
      <c r="HU218" s="26"/>
      <c r="HV218" s="26"/>
      <c r="HW218" s="26"/>
      <c r="HX218" s="26"/>
      <c r="HY218" s="26"/>
      <c r="HZ218" s="26"/>
      <c r="IA218" s="26"/>
      <c r="IB218" s="26"/>
      <c r="IC218" s="26"/>
      <c r="ID218" s="26"/>
      <c r="IE218" s="26"/>
      <c r="IF218" s="26"/>
      <c r="IG218" s="26"/>
      <c r="IH218" s="26"/>
      <c r="II218" s="26"/>
      <c r="IJ218" s="26"/>
      <c r="IK218" s="26"/>
      <c r="IL218" s="26"/>
      <c r="IM218" s="26"/>
      <c r="IN218" s="26"/>
      <c r="IO218" s="26"/>
      <c r="IP218" s="26"/>
      <c r="IQ218" s="26"/>
      <c r="IR218" s="26"/>
      <c r="IS218" s="26"/>
      <c r="IT218" s="26"/>
    </row>
    <row r="219" spans="1:254" ht="22.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c r="EV219" s="26"/>
      <c r="EW219" s="26"/>
      <c r="EX219" s="26"/>
      <c r="EY219" s="26"/>
      <c r="EZ219" s="26"/>
      <c r="FA219" s="26"/>
      <c r="FB219" s="26"/>
      <c r="FC219" s="26"/>
      <c r="FD219" s="26"/>
      <c r="FE219" s="26"/>
      <c r="FF219" s="26"/>
      <c r="FG219" s="26"/>
      <c r="FH219" s="26"/>
      <c r="FI219" s="26"/>
      <c r="FJ219" s="26"/>
      <c r="FK219" s="26"/>
      <c r="FL219" s="26"/>
      <c r="FM219" s="26"/>
      <c r="FN219" s="26"/>
      <c r="FO219" s="26"/>
      <c r="FP219" s="26"/>
      <c r="FQ219" s="26"/>
      <c r="FR219" s="26"/>
      <c r="FS219" s="26"/>
      <c r="FT219" s="26"/>
      <c r="FU219" s="26"/>
      <c r="FV219" s="26"/>
      <c r="FW219" s="26"/>
      <c r="FX219" s="26"/>
      <c r="FY219" s="26"/>
      <c r="FZ219" s="26"/>
      <c r="GA219" s="26"/>
      <c r="GB219" s="26"/>
      <c r="GC219" s="26"/>
      <c r="GD219" s="26"/>
      <c r="GE219" s="26"/>
      <c r="GF219" s="26"/>
      <c r="GG219" s="26"/>
      <c r="GH219" s="26"/>
      <c r="GI219" s="26"/>
      <c r="GJ219" s="26"/>
      <c r="GK219" s="26"/>
      <c r="GL219" s="26"/>
      <c r="GM219" s="26"/>
      <c r="GN219" s="26"/>
      <c r="GO219" s="26"/>
      <c r="GP219" s="26"/>
      <c r="GQ219" s="26"/>
      <c r="GR219" s="26"/>
      <c r="GS219" s="26"/>
      <c r="GT219" s="26"/>
      <c r="GU219" s="26"/>
      <c r="GV219" s="26"/>
      <c r="GW219" s="26"/>
      <c r="GX219" s="26"/>
      <c r="GY219" s="26"/>
      <c r="GZ219" s="26"/>
      <c r="HA219" s="26"/>
      <c r="HB219" s="26"/>
      <c r="HC219" s="26"/>
      <c r="HD219" s="26"/>
      <c r="HE219" s="26"/>
      <c r="HF219" s="26"/>
      <c r="HG219" s="26"/>
      <c r="HH219" s="26"/>
      <c r="HI219" s="26"/>
      <c r="HJ219" s="26"/>
      <c r="HK219" s="26"/>
      <c r="HL219" s="26"/>
      <c r="HM219" s="26"/>
      <c r="HN219" s="26"/>
      <c r="HO219" s="26"/>
      <c r="HP219" s="26"/>
      <c r="HQ219" s="26"/>
      <c r="HR219" s="26"/>
      <c r="HS219" s="26"/>
      <c r="HT219" s="26"/>
      <c r="HU219" s="26"/>
      <c r="HV219" s="26"/>
      <c r="HW219" s="26"/>
      <c r="HX219" s="26"/>
      <c r="HY219" s="26"/>
      <c r="HZ219" s="26"/>
      <c r="IA219" s="26"/>
      <c r="IB219" s="26"/>
      <c r="IC219" s="26"/>
      <c r="ID219" s="26"/>
      <c r="IE219" s="26"/>
      <c r="IF219" s="26"/>
      <c r="IG219" s="26"/>
      <c r="IH219" s="26"/>
      <c r="II219" s="26"/>
      <c r="IJ219" s="26"/>
      <c r="IK219" s="26"/>
      <c r="IL219" s="26"/>
      <c r="IM219" s="26"/>
      <c r="IN219" s="26"/>
      <c r="IO219" s="26"/>
      <c r="IP219" s="26"/>
      <c r="IQ219" s="26"/>
      <c r="IR219" s="26"/>
      <c r="IS219" s="26"/>
      <c r="IT219" s="26"/>
    </row>
    <row r="220" spans="1:254" ht="22.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c r="DI220" s="26"/>
      <c r="DJ220" s="26"/>
      <c r="DK220" s="26"/>
      <c r="DL220" s="26"/>
      <c r="DM220" s="26"/>
      <c r="DN220" s="26"/>
      <c r="DO220" s="26"/>
      <c r="DP220" s="26"/>
      <c r="DQ220" s="26"/>
      <c r="DR220" s="26"/>
      <c r="DS220" s="26"/>
      <c r="DT220" s="26"/>
      <c r="DU220" s="26"/>
      <c r="DV220" s="26"/>
      <c r="DW220" s="26"/>
      <c r="DX220" s="26"/>
      <c r="DY220" s="26"/>
      <c r="DZ220" s="26"/>
      <c r="EA220" s="26"/>
      <c r="EB220" s="26"/>
      <c r="EC220" s="26"/>
      <c r="ED220" s="26"/>
      <c r="EE220" s="26"/>
      <c r="EF220" s="26"/>
      <c r="EG220" s="26"/>
      <c r="EH220" s="26"/>
      <c r="EI220" s="26"/>
      <c r="EJ220" s="26"/>
      <c r="EK220" s="26"/>
      <c r="EL220" s="26"/>
      <c r="EM220" s="26"/>
      <c r="EN220" s="26"/>
      <c r="EO220" s="26"/>
      <c r="EP220" s="26"/>
      <c r="EQ220" s="26"/>
      <c r="ER220" s="26"/>
      <c r="ES220" s="26"/>
      <c r="ET220" s="26"/>
      <c r="EU220" s="26"/>
      <c r="EV220" s="26"/>
      <c r="EW220" s="26"/>
      <c r="EX220" s="26"/>
      <c r="EY220" s="26"/>
      <c r="EZ220" s="26"/>
      <c r="FA220" s="26"/>
      <c r="FB220" s="26"/>
      <c r="FC220" s="26"/>
      <c r="FD220" s="26"/>
      <c r="FE220" s="26"/>
      <c r="FF220" s="26"/>
      <c r="FG220" s="26"/>
      <c r="FH220" s="26"/>
      <c r="FI220" s="26"/>
      <c r="FJ220" s="26"/>
      <c r="FK220" s="26"/>
      <c r="FL220" s="26"/>
      <c r="FM220" s="26"/>
      <c r="FN220" s="26"/>
      <c r="FO220" s="26"/>
      <c r="FP220" s="26"/>
      <c r="FQ220" s="26"/>
      <c r="FR220" s="26"/>
      <c r="FS220" s="26"/>
      <c r="FT220" s="26"/>
      <c r="FU220" s="26"/>
      <c r="FV220" s="26"/>
      <c r="FW220" s="26"/>
      <c r="FX220" s="26"/>
      <c r="FY220" s="26"/>
      <c r="FZ220" s="26"/>
      <c r="GA220" s="26"/>
      <c r="GB220" s="26"/>
      <c r="GC220" s="26"/>
      <c r="GD220" s="26"/>
      <c r="GE220" s="26"/>
      <c r="GF220" s="26"/>
      <c r="GG220" s="26"/>
      <c r="GH220" s="26"/>
      <c r="GI220" s="26"/>
      <c r="GJ220" s="26"/>
      <c r="GK220" s="26"/>
      <c r="GL220" s="26"/>
      <c r="GM220" s="26"/>
      <c r="GN220" s="26"/>
      <c r="GO220" s="26"/>
      <c r="GP220" s="26"/>
      <c r="GQ220" s="26"/>
      <c r="GR220" s="26"/>
      <c r="GS220" s="26"/>
      <c r="GT220" s="26"/>
      <c r="GU220" s="26"/>
      <c r="GV220" s="26"/>
      <c r="GW220" s="26"/>
      <c r="GX220" s="26"/>
      <c r="GY220" s="26"/>
      <c r="GZ220" s="26"/>
      <c r="HA220" s="26"/>
      <c r="HB220" s="26"/>
      <c r="HC220" s="26"/>
      <c r="HD220" s="26"/>
      <c r="HE220" s="26"/>
      <c r="HF220" s="26"/>
      <c r="HG220" s="26"/>
      <c r="HH220" s="26"/>
      <c r="HI220" s="26"/>
      <c r="HJ220" s="26"/>
      <c r="HK220" s="26"/>
      <c r="HL220" s="26"/>
      <c r="HM220" s="26"/>
      <c r="HN220" s="26"/>
      <c r="HO220" s="26"/>
      <c r="HP220" s="26"/>
      <c r="HQ220" s="26"/>
      <c r="HR220" s="26"/>
      <c r="HS220" s="26"/>
      <c r="HT220" s="26"/>
      <c r="HU220" s="26"/>
      <c r="HV220" s="26"/>
      <c r="HW220" s="26"/>
      <c r="HX220" s="26"/>
      <c r="HY220" s="26"/>
      <c r="HZ220" s="26"/>
      <c r="IA220" s="26"/>
      <c r="IB220" s="26"/>
      <c r="IC220" s="26"/>
      <c r="ID220" s="26"/>
      <c r="IE220" s="26"/>
      <c r="IF220" s="26"/>
      <c r="IG220" s="26"/>
      <c r="IH220" s="26"/>
      <c r="II220" s="26"/>
      <c r="IJ220" s="26"/>
      <c r="IK220" s="26"/>
      <c r="IL220" s="26"/>
      <c r="IM220" s="26"/>
      <c r="IN220" s="26"/>
      <c r="IO220" s="26"/>
      <c r="IP220" s="26"/>
      <c r="IQ220" s="26"/>
      <c r="IR220" s="26"/>
      <c r="IS220" s="26"/>
      <c r="IT220" s="26"/>
    </row>
    <row r="221" spans="1:254" ht="22.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c r="ET221" s="26"/>
      <c r="EU221" s="26"/>
      <c r="EV221" s="26"/>
      <c r="EW221" s="26"/>
      <c r="EX221" s="26"/>
      <c r="EY221" s="26"/>
      <c r="EZ221" s="26"/>
      <c r="FA221" s="26"/>
      <c r="FB221" s="26"/>
      <c r="FC221" s="26"/>
      <c r="FD221" s="26"/>
      <c r="FE221" s="26"/>
      <c r="FF221" s="26"/>
      <c r="FG221" s="26"/>
      <c r="FH221" s="26"/>
      <c r="FI221" s="26"/>
      <c r="FJ221" s="26"/>
      <c r="FK221" s="26"/>
      <c r="FL221" s="26"/>
      <c r="FM221" s="26"/>
      <c r="FN221" s="26"/>
      <c r="FO221" s="26"/>
      <c r="FP221" s="26"/>
      <c r="FQ221" s="26"/>
      <c r="FR221" s="26"/>
      <c r="FS221" s="26"/>
      <c r="FT221" s="26"/>
      <c r="FU221" s="26"/>
      <c r="FV221" s="26"/>
      <c r="FW221" s="26"/>
      <c r="FX221" s="26"/>
      <c r="FY221" s="26"/>
      <c r="FZ221" s="26"/>
      <c r="GA221" s="26"/>
      <c r="GB221" s="26"/>
      <c r="GC221" s="26"/>
      <c r="GD221" s="26"/>
      <c r="GE221" s="26"/>
      <c r="GF221" s="26"/>
      <c r="GG221" s="26"/>
      <c r="GH221" s="26"/>
      <c r="GI221" s="26"/>
      <c r="GJ221" s="26"/>
      <c r="GK221" s="26"/>
      <c r="GL221" s="26"/>
      <c r="GM221" s="26"/>
      <c r="GN221" s="26"/>
      <c r="GO221" s="26"/>
      <c r="GP221" s="26"/>
      <c r="GQ221" s="26"/>
      <c r="GR221" s="26"/>
      <c r="GS221" s="26"/>
      <c r="GT221" s="26"/>
      <c r="GU221" s="26"/>
      <c r="GV221" s="26"/>
      <c r="GW221" s="26"/>
      <c r="GX221" s="26"/>
      <c r="GY221" s="26"/>
      <c r="GZ221" s="26"/>
      <c r="HA221" s="26"/>
      <c r="HB221" s="26"/>
      <c r="HC221" s="26"/>
      <c r="HD221" s="26"/>
      <c r="HE221" s="26"/>
      <c r="HF221" s="26"/>
      <c r="HG221" s="26"/>
      <c r="HH221" s="26"/>
      <c r="HI221" s="26"/>
      <c r="HJ221" s="26"/>
      <c r="HK221" s="26"/>
      <c r="HL221" s="26"/>
      <c r="HM221" s="26"/>
      <c r="HN221" s="26"/>
      <c r="HO221" s="26"/>
      <c r="HP221" s="26"/>
      <c r="HQ221" s="26"/>
      <c r="HR221" s="26"/>
      <c r="HS221" s="26"/>
      <c r="HT221" s="26"/>
      <c r="HU221" s="26"/>
      <c r="HV221" s="26"/>
      <c r="HW221" s="26"/>
      <c r="HX221" s="26"/>
      <c r="HY221" s="26"/>
      <c r="HZ221" s="26"/>
      <c r="IA221" s="26"/>
      <c r="IB221" s="26"/>
      <c r="IC221" s="26"/>
      <c r="ID221" s="26"/>
      <c r="IE221" s="26"/>
      <c r="IF221" s="26"/>
      <c r="IG221" s="26"/>
      <c r="IH221" s="26"/>
      <c r="II221" s="26"/>
      <c r="IJ221" s="26"/>
      <c r="IK221" s="26"/>
      <c r="IL221" s="26"/>
      <c r="IM221" s="26"/>
      <c r="IN221" s="26"/>
      <c r="IO221" s="26"/>
      <c r="IP221" s="26"/>
      <c r="IQ221" s="26"/>
      <c r="IR221" s="26"/>
      <c r="IS221" s="26"/>
      <c r="IT221" s="26"/>
    </row>
    <row r="222" spans="1:254" ht="22.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c r="EV222" s="26"/>
      <c r="EW222" s="26"/>
      <c r="EX222" s="26"/>
      <c r="EY222" s="26"/>
      <c r="EZ222" s="26"/>
      <c r="FA222" s="26"/>
      <c r="FB222" s="26"/>
      <c r="FC222" s="26"/>
      <c r="FD222" s="26"/>
      <c r="FE222" s="26"/>
      <c r="FF222" s="26"/>
      <c r="FG222" s="26"/>
      <c r="FH222" s="26"/>
      <c r="FI222" s="26"/>
      <c r="FJ222" s="26"/>
      <c r="FK222" s="26"/>
      <c r="FL222" s="26"/>
      <c r="FM222" s="26"/>
      <c r="FN222" s="26"/>
      <c r="FO222" s="26"/>
      <c r="FP222" s="26"/>
      <c r="FQ222" s="26"/>
      <c r="FR222" s="26"/>
      <c r="FS222" s="26"/>
      <c r="FT222" s="26"/>
      <c r="FU222" s="26"/>
      <c r="FV222" s="26"/>
      <c r="FW222" s="26"/>
      <c r="FX222" s="26"/>
      <c r="FY222" s="26"/>
      <c r="FZ222" s="26"/>
      <c r="GA222" s="26"/>
      <c r="GB222" s="26"/>
      <c r="GC222" s="26"/>
      <c r="GD222" s="26"/>
      <c r="GE222" s="26"/>
      <c r="GF222" s="26"/>
      <c r="GG222" s="26"/>
      <c r="GH222" s="26"/>
      <c r="GI222" s="26"/>
      <c r="GJ222" s="26"/>
      <c r="GK222" s="26"/>
      <c r="GL222" s="26"/>
      <c r="GM222" s="26"/>
      <c r="GN222" s="26"/>
      <c r="GO222" s="26"/>
      <c r="GP222" s="26"/>
      <c r="GQ222" s="26"/>
      <c r="GR222" s="26"/>
      <c r="GS222" s="26"/>
      <c r="GT222" s="26"/>
      <c r="GU222" s="26"/>
      <c r="GV222" s="26"/>
      <c r="GW222" s="26"/>
      <c r="GX222" s="26"/>
      <c r="GY222" s="26"/>
      <c r="GZ222" s="26"/>
      <c r="HA222" s="26"/>
      <c r="HB222" s="26"/>
      <c r="HC222" s="26"/>
      <c r="HD222" s="26"/>
      <c r="HE222" s="26"/>
      <c r="HF222" s="26"/>
      <c r="HG222" s="26"/>
      <c r="HH222" s="26"/>
      <c r="HI222" s="26"/>
      <c r="HJ222" s="26"/>
      <c r="HK222" s="26"/>
      <c r="HL222" s="26"/>
      <c r="HM222" s="26"/>
      <c r="HN222" s="26"/>
      <c r="HO222" s="26"/>
      <c r="HP222" s="26"/>
      <c r="HQ222" s="26"/>
      <c r="HR222" s="26"/>
      <c r="HS222" s="26"/>
      <c r="HT222" s="26"/>
      <c r="HU222" s="26"/>
      <c r="HV222" s="26"/>
      <c r="HW222" s="26"/>
      <c r="HX222" s="26"/>
      <c r="HY222" s="26"/>
      <c r="HZ222" s="26"/>
      <c r="IA222" s="26"/>
      <c r="IB222" s="26"/>
      <c r="IC222" s="26"/>
      <c r="ID222" s="26"/>
      <c r="IE222" s="26"/>
      <c r="IF222" s="26"/>
      <c r="IG222" s="26"/>
      <c r="IH222" s="26"/>
      <c r="II222" s="26"/>
      <c r="IJ222" s="26"/>
      <c r="IK222" s="26"/>
      <c r="IL222" s="26"/>
      <c r="IM222" s="26"/>
      <c r="IN222" s="26"/>
      <c r="IO222" s="26"/>
      <c r="IP222" s="26"/>
      <c r="IQ222" s="26"/>
      <c r="IR222" s="26"/>
      <c r="IS222" s="26"/>
      <c r="IT222" s="26"/>
    </row>
    <row r="223" spans="1:254" ht="22.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c r="ET223" s="26"/>
      <c r="EU223" s="26"/>
      <c r="EV223" s="26"/>
      <c r="EW223" s="26"/>
      <c r="EX223" s="26"/>
      <c r="EY223" s="26"/>
      <c r="EZ223" s="26"/>
      <c r="FA223" s="26"/>
      <c r="FB223" s="26"/>
      <c r="FC223" s="26"/>
      <c r="FD223" s="26"/>
      <c r="FE223" s="26"/>
      <c r="FF223" s="26"/>
      <c r="FG223" s="26"/>
      <c r="FH223" s="26"/>
      <c r="FI223" s="26"/>
      <c r="FJ223" s="26"/>
      <c r="FK223" s="26"/>
      <c r="FL223" s="26"/>
      <c r="FM223" s="26"/>
      <c r="FN223" s="26"/>
      <c r="FO223" s="26"/>
      <c r="FP223" s="26"/>
      <c r="FQ223" s="26"/>
      <c r="FR223" s="26"/>
      <c r="FS223" s="26"/>
      <c r="FT223" s="26"/>
      <c r="FU223" s="26"/>
      <c r="FV223" s="26"/>
      <c r="FW223" s="26"/>
      <c r="FX223" s="26"/>
      <c r="FY223" s="26"/>
      <c r="FZ223" s="26"/>
      <c r="GA223" s="26"/>
      <c r="GB223" s="26"/>
      <c r="GC223" s="26"/>
      <c r="GD223" s="26"/>
      <c r="GE223" s="26"/>
      <c r="GF223" s="26"/>
      <c r="GG223" s="26"/>
      <c r="GH223" s="26"/>
      <c r="GI223" s="26"/>
      <c r="GJ223" s="26"/>
      <c r="GK223" s="26"/>
      <c r="GL223" s="26"/>
      <c r="GM223" s="26"/>
      <c r="GN223" s="26"/>
      <c r="GO223" s="26"/>
      <c r="GP223" s="26"/>
      <c r="GQ223" s="26"/>
      <c r="GR223" s="26"/>
      <c r="GS223" s="26"/>
      <c r="GT223" s="26"/>
      <c r="GU223" s="26"/>
      <c r="GV223" s="26"/>
      <c r="GW223" s="26"/>
      <c r="GX223" s="26"/>
      <c r="GY223" s="26"/>
      <c r="GZ223" s="26"/>
      <c r="HA223" s="26"/>
      <c r="HB223" s="26"/>
      <c r="HC223" s="26"/>
      <c r="HD223" s="26"/>
      <c r="HE223" s="26"/>
      <c r="HF223" s="26"/>
      <c r="HG223" s="26"/>
      <c r="HH223" s="26"/>
      <c r="HI223" s="26"/>
      <c r="HJ223" s="26"/>
      <c r="HK223" s="26"/>
      <c r="HL223" s="26"/>
      <c r="HM223" s="26"/>
      <c r="HN223" s="26"/>
      <c r="HO223" s="26"/>
      <c r="HP223" s="26"/>
      <c r="HQ223" s="26"/>
      <c r="HR223" s="26"/>
      <c r="HS223" s="26"/>
      <c r="HT223" s="26"/>
      <c r="HU223" s="26"/>
      <c r="HV223" s="26"/>
      <c r="HW223" s="26"/>
      <c r="HX223" s="26"/>
      <c r="HY223" s="26"/>
      <c r="HZ223" s="26"/>
      <c r="IA223" s="26"/>
      <c r="IB223" s="26"/>
      <c r="IC223" s="26"/>
      <c r="ID223" s="26"/>
      <c r="IE223" s="26"/>
      <c r="IF223" s="26"/>
      <c r="IG223" s="26"/>
      <c r="IH223" s="26"/>
      <c r="II223" s="26"/>
      <c r="IJ223" s="26"/>
      <c r="IK223" s="26"/>
      <c r="IL223" s="26"/>
      <c r="IM223" s="26"/>
      <c r="IN223" s="26"/>
      <c r="IO223" s="26"/>
      <c r="IP223" s="26"/>
      <c r="IQ223" s="26"/>
      <c r="IR223" s="26"/>
      <c r="IS223" s="26"/>
      <c r="IT223" s="26"/>
    </row>
    <row r="224" spans="1:254" ht="22.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c r="ET224" s="26"/>
      <c r="EU224" s="26"/>
      <c r="EV224" s="26"/>
      <c r="EW224" s="26"/>
      <c r="EX224" s="26"/>
      <c r="EY224" s="26"/>
      <c r="EZ224" s="26"/>
      <c r="FA224" s="26"/>
      <c r="FB224" s="26"/>
      <c r="FC224" s="26"/>
      <c r="FD224" s="26"/>
      <c r="FE224" s="26"/>
      <c r="FF224" s="26"/>
      <c r="FG224" s="26"/>
      <c r="FH224" s="26"/>
      <c r="FI224" s="26"/>
      <c r="FJ224" s="26"/>
      <c r="FK224" s="26"/>
      <c r="FL224" s="26"/>
      <c r="FM224" s="26"/>
      <c r="FN224" s="26"/>
      <c r="FO224" s="26"/>
      <c r="FP224" s="26"/>
      <c r="FQ224" s="26"/>
      <c r="FR224" s="26"/>
      <c r="FS224" s="26"/>
      <c r="FT224" s="26"/>
      <c r="FU224" s="26"/>
      <c r="FV224" s="26"/>
      <c r="FW224" s="26"/>
      <c r="FX224" s="26"/>
      <c r="FY224" s="26"/>
      <c r="FZ224" s="26"/>
      <c r="GA224" s="26"/>
      <c r="GB224" s="26"/>
      <c r="GC224" s="26"/>
      <c r="GD224" s="26"/>
      <c r="GE224" s="26"/>
      <c r="GF224" s="26"/>
      <c r="GG224" s="26"/>
      <c r="GH224" s="26"/>
      <c r="GI224" s="26"/>
      <c r="GJ224" s="26"/>
      <c r="GK224" s="26"/>
      <c r="GL224" s="26"/>
      <c r="GM224" s="26"/>
      <c r="GN224" s="26"/>
      <c r="GO224" s="26"/>
      <c r="GP224" s="26"/>
      <c r="GQ224" s="26"/>
      <c r="GR224" s="26"/>
      <c r="GS224" s="26"/>
      <c r="GT224" s="26"/>
      <c r="GU224" s="26"/>
      <c r="GV224" s="26"/>
      <c r="GW224" s="26"/>
      <c r="GX224" s="26"/>
      <c r="GY224" s="26"/>
      <c r="GZ224" s="26"/>
      <c r="HA224" s="26"/>
      <c r="HB224" s="26"/>
      <c r="HC224" s="26"/>
      <c r="HD224" s="26"/>
      <c r="HE224" s="26"/>
      <c r="HF224" s="26"/>
      <c r="HG224" s="26"/>
      <c r="HH224" s="26"/>
      <c r="HI224" s="26"/>
      <c r="HJ224" s="26"/>
      <c r="HK224" s="26"/>
      <c r="HL224" s="26"/>
      <c r="HM224" s="26"/>
      <c r="HN224" s="26"/>
      <c r="HO224" s="26"/>
      <c r="HP224" s="26"/>
      <c r="HQ224" s="26"/>
      <c r="HR224" s="26"/>
      <c r="HS224" s="26"/>
      <c r="HT224" s="26"/>
      <c r="HU224" s="26"/>
      <c r="HV224" s="26"/>
      <c r="HW224" s="26"/>
      <c r="HX224" s="26"/>
      <c r="HY224" s="26"/>
      <c r="HZ224" s="26"/>
      <c r="IA224" s="26"/>
      <c r="IB224" s="26"/>
      <c r="IC224" s="26"/>
      <c r="ID224" s="26"/>
      <c r="IE224" s="26"/>
      <c r="IF224" s="26"/>
      <c r="IG224" s="26"/>
      <c r="IH224" s="26"/>
      <c r="II224" s="26"/>
      <c r="IJ224" s="26"/>
      <c r="IK224" s="26"/>
      <c r="IL224" s="26"/>
      <c r="IM224" s="26"/>
      <c r="IN224" s="26"/>
      <c r="IO224" s="26"/>
      <c r="IP224" s="26"/>
      <c r="IQ224" s="26"/>
      <c r="IR224" s="26"/>
      <c r="IS224" s="26"/>
      <c r="IT224" s="26"/>
    </row>
    <row r="225" spans="1:254" ht="22.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c r="EU225" s="26"/>
      <c r="EV225" s="26"/>
      <c r="EW225" s="26"/>
      <c r="EX225" s="26"/>
      <c r="EY225" s="26"/>
      <c r="EZ225" s="26"/>
      <c r="FA225" s="26"/>
      <c r="FB225" s="26"/>
      <c r="FC225" s="26"/>
      <c r="FD225" s="26"/>
      <c r="FE225" s="26"/>
      <c r="FF225" s="26"/>
      <c r="FG225" s="26"/>
      <c r="FH225" s="26"/>
      <c r="FI225" s="26"/>
      <c r="FJ225" s="26"/>
      <c r="FK225" s="26"/>
      <c r="FL225" s="26"/>
      <c r="FM225" s="26"/>
      <c r="FN225" s="26"/>
      <c r="FO225" s="26"/>
      <c r="FP225" s="26"/>
      <c r="FQ225" s="26"/>
      <c r="FR225" s="26"/>
      <c r="FS225" s="26"/>
      <c r="FT225" s="26"/>
      <c r="FU225" s="26"/>
      <c r="FV225" s="26"/>
      <c r="FW225" s="26"/>
      <c r="FX225" s="26"/>
      <c r="FY225" s="26"/>
      <c r="FZ225" s="26"/>
      <c r="GA225" s="26"/>
      <c r="GB225" s="26"/>
      <c r="GC225" s="26"/>
      <c r="GD225" s="26"/>
      <c r="GE225" s="26"/>
      <c r="GF225" s="26"/>
      <c r="GG225" s="26"/>
      <c r="GH225" s="26"/>
      <c r="GI225" s="26"/>
      <c r="GJ225" s="26"/>
      <c r="GK225" s="26"/>
      <c r="GL225" s="26"/>
      <c r="GM225" s="26"/>
      <c r="GN225" s="26"/>
      <c r="GO225" s="26"/>
      <c r="GP225" s="26"/>
      <c r="GQ225" s="26"/>
      <c r="GR225" s="26"/>
      <c r="GS225" s="26"/>
      <c r="GT225" s="26"/>
      <c r="GU225" s="26"/>
      <c r="GV225" s="26"/>
      <c r="GW225" s="26"/>
      <c r="GX225" s="26"/>
      <c r="GY225" s="26"/>
      <c r="GZ225" s="26"/>
      <c r="HA225" s="26"/>
      <c r="HB225" s="26"/>
      <c r="HC225" s="26"/>
      <c r="HD225" s="26"/>
      <c r="HE225" s="26"/>
      <c r="HF225" s="26"/>
      <c r="HG225" s="26"/>
      <c r="HH225" s="26"/>
      <c r="HI225" s="26"/>
      <c r="HJ225" s="26"/>
      <c r="HK225" s="26"/>
      <c r="HL225" s="26"/>
      <c r="HM225" s="26"/>
      <c r="HN225" s="26"/>
      <c r="HO225" s="26"/>
      <c r="HP225" s="26"/>
      <c r="HQ225" s="26"/>
      <c r="HR225" s="26"/>
      <c r="HS225" s="26"/>
      <c r="HT225" s="26"/>
      <c r="HU225" s="26"/>
      <c r="HV225" s="26"/>
      <c r="HW225" s="26"/>
      <c r="HX225" s="26"/>
      <c r="HY225" s="26"/>
      <c r="HZ225" s="26"/>
      <c r="IA225" s="26"/>
      <c r="IB225" s="26"/>
      <c r="IC225" s="26"/>
      <c r="ID225" s="26"/>
      <c r="IE225" s="26"/>
      <c r="IF225" s="26"/>
      <c r="IG225" s="26"/>
      <c r="IH225" s="26"/>
      <c r="II225" s="26"/>
      <c r="IJ225" s="26"/>
      <c r="IK225" s="26"/>
      <c r="IL225" s="26"/>
      <c r="IM225" s="26"/>
      <c r="IN225" s="26"/>
      <c r="IO225" s="26"/>
      <c r="IP225" s="26"/>
      <c r="IQ225" s="26"/>
      <c r="IR225" s="26"/>
      <c r="IS225" s="26"/>
      <c r="IT225" s="26"/>
    </row>
    <row r="226" spans="1:254" ht="22.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c r="EZ226" s="26"/>
      <c r="FA226" s="26"/>
      <c r="FB226" s="26"/>
      <c r="FC226" s="26"/>
      <c r="FD226" s="26"/>
      <c r="FE226" s="26"/>
      <c r="FF226" s="26"/>
      <c r="FG226" s="26"/>
      <c r="FH226" s="26"/>
      <c r="FI226" s="26"/>
      <c r="FJ226" s="26"/>
      <c r="FK226" s="26"/>
      <c r="FL226" s="26"/>
      <c r="FM226" s="26"/>
      <c r="FN226" s="26"/>
      <c r="FO226" s="26"/>
      <c r="FP226" s="26"/>
      <c r="FQ226" s="26"/>
      <c r="FR226" s="26"/>
      <c r="FS226" s="26"/>
      <c r="FT226" s="26"/>
      <c r="FU226" s="26"/>
      <c r="FV226" s="26"/>
      <c r="FW226" s="26"/>
      <c r="FX226" s="26"/>
      <c r="FY226" s="26"/>
      <c r="FZ226" s="26"/>
      <c r="GA226" s="26"/>
      <c r="GB226" s="26"/>
      <c r="GC226" s="26"/>
      <c r="GD226" s="26"/>
      <c r="GE226" s="26"/>
      <c r="GF226" s="26"/>
      <c r="GG226" s="26"/>
      <c r="GH226" s="26"/>
      <c r="GI226" s="26"/>
      <c r="GJ226" s="26"/>
      <c r="GK226" s="26"/>
      <c r="GL226" s="26"/>
      <c r="GM226" s="26"/>
      <c r="GN226" s="26"/>
      <c r="GO226" s="26"/>
      <c r="GP226" s="26"/>
      <c r="GQ226" s="26"/>
      <c r="GR226" s="26"/>
      <c r="GS226" s="26"/>
      <c r="GT226" s="26"/>
      <c r="GU226" s="26"/>
      <c r="GV226" s="26"/>
      <c r="GW226" s="26"/>
      <c r="GX226" s="26"/>
      <c r="GY226" s="26"/>
      <c r="GZ226" s="26"/>
      <c r="HA226" s="26"/>
      <c r="HB226" s="26"/>
      <c r="HC226" s="26"/>
      <c r="HD226" s="26"/>
      <c r="HE226" s="26"/>
      <c r="HF226" s="26"/>
      <c r="HG226" s="26"/>
      <c r="HH226" s="26"/>
      <c r="HI226" s="26"/>
      <c r="HJ226" s="26"/>
      <c r="HK226" s="26"/>
      <c r="HL226" s="26"/>
      <c r="HM226" s="26"/>
      <c r="HN226" s="26"/>
      <c r="HO226" s="26"/>
      <c r="HP226" s="26"/>
      <c r="HQ226" s="26"/>
      <c r="HR226" s="26"/>
      <c r="HS226" s="26"/>
      <c r="HT226" s="26"/>
      <c r="HU226" s="26"/>
      <c r="HV226" s="26"/>
      <c r="HW226" s="26"/>
      <c r="HX226" s="26"/>
      <c r="HY226" s="26"/>
      <c r="HZ226" s="26"/>
      <c r="IA226" s="26"/>
      <c r="IB226" s="26"/>
      <c r="IC226" s="26"/>
      <c r="ID226" s="26"/>
      <c r="IE226" s="26"/>
      <c r="IF226" s="26"/>
      <c r="IG226" s="26"/>
      <c r="IH226" s="26"/>
      <c r="II226" s="26"/>
      <c r="IJ226" s="26"/>
      <c r="IK226" s="26"/>
      <c r="IL226" s="26"/>
      <c r="IM226" s="26"/>
      <c r="IN226" s="26"/>
      <c r="IO226" s="26"/>
      <c r="IP226" s="26"/>
      <c r="IQ226" s="26"/>
      <c r="IR226" s="26"/>
      <c r="IS226" s="26"/>
      <c r="IT226" s="26"/>
    </row>
    <row r="227" spans="1:254" ht="22.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c r="EU227" s="26"/>
      <c r="EV227" s="26"/>
      <c r="EW227" s="26"/>
      <c r="EX227" s="26"/>
      <c r="EY227" s="26"/>
      <c r="EZ227" s="26"/>
      <c r="FA227" s="26"/>
      <c r="FB227" s="26"/>
      <c r="FC227" s="26"/>
      <c r="FD227" s="26"/>
      <c r="FE227" s="26"/>
      <c r="FF227" s="26"/>
      <c r="FG227" s="26"/>
      <c r="FH227" s="26"/>
      <c r="FI227" s="26"/>
      <c r="FJ227" s="26"/>
      <c r="FK227" s="26"/>
      <c r="FL227" s="26"/>
      <c r="FM227" s="26"/>
      <c r="FN227" s="26"/>
      <c r="FO227" s="26"/>
      <c r="FP227" s="26"/>
      <c r="FQ227" s="26"/>
      <c r="FR227" s="26"/>
      <c r="FS227" s="26"/>
      <c r="FT227" s="26"/>
      <c r="FU227" s="26"/>
      <c r="FV227" s="26"/>
      <c r="FW227" s="26"/>
      <c r="FX227" s="26"/>
      <c r="FY227" s="26"/>
      <c r="FZ227" s="26"/>
      <c r="GA227" s="26"/>
      <c r="GB227" s="26"/>
      <c r="GC227" s="26"/>
      <c r="GD227" s="26"/>
      <c r="GE227" s="26"/>
      <c r="GF227" s="26"/>
      <c r="GG227" s="26"/>
      <c r="GH227" s="26"/>
      <c r="GI227" s="26"/>
      <c r="GJ227" s="26"/>
      <c r="GK227" s="26"/>
      <c r="GL227" s="26"/>
      <c r="GM227" s="26"/>
      <c r="GN227" s="26"/>
      <c r="GO227" s="26"/>
      <c r="GP227" s="26"/>
      <c r="GQ227" s="26"/>
      <c r="GR227" s="26"/>
      <c r="GS227" s="26"/>
      <c r="GT227" s="26"/>
      <c r="GU227" s="26"/>
      <c r="GV227" s="26"/>
      <c r="GW227" s="26"/>
      <c r="GX227" s="26"/>
      <c r="GY227" s="26"/>
      <c r="GZ227" s="26"/>
      <c r="HA227" s="26"/>
      <c r="HB227" s="26"/>
      <c r="HC227" s="26"/>
      <c r="HD227" s="26"/>
      <c r="HE227" s="26"/>
      <c r="HF227" s="26"/>
      <c r="HG227" s="26"/>
      <c r="HH227" s="26"/>
      <c r="HI227" s="26"/>
      <c r="HJ227" s="26"/>
      <c r="HK227" s="26"/>
      <c r="HL227" s="26"/>
      <c r="HM227" s="26"/>
      <c r="HN227" s="26"/>
      <c r="HO227" s="26"/>
      <c r="HP227" s="26"/>
      <c r="HQ227" s="26"/>
      <c r="HR227" s="26"/>
      <c r="HS227" s="26"/>
      <c r="HT227" s="26"/>
      <c r="HU227" s="26"/>
      <c r="HV227" s="26"/>
      <c r="HW227" s="26"/>
      <c r="HX227" s="26"/>
      <c r="HY227" s="26"/>
      <c r="HZ227" s="26"/>
      <c r="IA227" s="26"/>
      <c r="IB227" s="26"/>
      <c r="IC227" s="26"/>
      <c r="ID227" s="26"/>
      <c r="IE227" s="26"/>
      <c r="IF227" s="26"/>
      <c r="IG227" s="26"/>
      <c r="IH227" s="26"/>
      <c r="II227" s="26"/>
      <c r="IJ227" s="26"/>
      <c r="IK227" s="26"/>
      <c r="IL227" s="26"/>
      <c r="IM227" s="26"/>
      <c r="IN227" s="26"/>
      <c r="IO227" s="26"/>
      <c r="IP227" s="26"/>
      <c r="IQ227" s="26"/>
      <c r="IR227" s="26"/>
      <c r="IS227" s="26"/>
      <c r="IT227" s="26"/>
    </row>
    <row r="228" spans="1:254" ht="22.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c r="DR228" s="26"/>
      <c r="DS228" s="26"/>
      <c r="DT228" s="26"/>
      <c r="DU228" s="26"/>
      <c r="DV228" s="26"/>
      <c r="DW228" s="26"/>
      <c r="DX228" s="26"/>
      <c r="DY228" s="26"/>
      <c r="DZ228" s="26"/>
      <c r="EA228" s="26"/>
      <c r="EB228" s="26"/>
      <c r="EC228" s="26"/>
      <c r="ED228" s="26"/>
      <c r="EE228" s="26"/>
      <c r="EF228" s="26"/>
      <c r="EG228" s="26"/>
      <c r="EH228" s="26"/>
      <c r="EI228" s="26"/>
      <c r="EJ228" s="26"/>
      <c r="EK228" s="26"/>
      <c r="EL228" s="26"/>
      <c r="EM228" s="26"/>
      <c r="EN228" s="26"/>
      <c r="EO228" s="26"/>
      <c r="EP228" s="26"/>
      <c r="EQ228" s="26"/>
      <c r="ER228" s="26"/>
      <c r="ES228" s="26"/>
      <c r="ET228" s="26"/>
      <c r="EU228" s="26"/>
      <c r="EV228" s="26"/>
      <c r="EW228" s="26"/>
      <c r="EX228" s="26"/>
      <c r="EY228" s="26"/>
      <c r="EZ228" s="26"/>
      <c r="FA228" s="26"/>
      <c r="FB228" s="26"/>
      <c r="FC228" s="26"/>
      <c r="FD228" s="26"/>
      <c r="FE228" s="26"/>
      <c r="FF228" s="26"/>
      <c r="FG228" s="26"/>
      <c r="FH228" s="26"/>
      <c r="FI228" s="26"/>
      <c r="FJ228" s="26"/>
      <c r="FK228" s="26"/>
      <c r="FL228" s="26"/>
      <c r="FM228" s="26"/>
      <c r="FN228" s="26"/>
      <c r="FO228" s="26"/>
      <c r="FP228" s="26"/>
      <c r="FQ228" s="26"/>
      <c r="FR228" s="26"/>
      <c r="FS228" s="26"/>
      <c r="FT228" s="26"/>
      <c r="FU228" s="26"/>
      <c r="FV228" s="26"/>
      <c r="FW228" s="26"/>
      <c r="FX228" s="26"/>
      <c r="FY228" s="26"/>
      <c r="FZ228" s="26"/>
      <c r="GA228" s="26"/>
      <c r="GB228" s="26"/>
      <c r="GC228" s="26"/>
      <c r="GD228" s="26"/>
      <c r="GE228" s="26"/>
      <c r="GF228" s="26"/>
      <c r="GG228" s="26"/>
      <c r="GH228" s="26"/>
      <c r="GI228" s="26"/>
      <c r="GJ228" s="26"/>
      <c r="GK228" s="26"/>
      <c r="GL228" s="26"/>
      <c r="GM228" s="26"/>
      <c r="GN228" s="26"/>
      <c r="GO228" s="26"/>
      <c r="GP228" s="26"/>
      <c r="GQ228" s="26"/>
      <c r="GR228" s="26"/>
      <c r="GS228" s="26"/>
      <c r="GT228" s="26"/>
      <c r="GU228" s="26"/>
      <c r="GV228" s="26"/>
      <c r="GW228" s="26"/>
      <c r="GX228" s="26"/>
      <c r="GY228" s="26"/>
      <c r="GZ228" s="26"/>
      <c r="HA228" s="26"/>
      <c r="HB228" s="26"/>
      <c r="HC228" s="26"/>
      <c r="HD228" s="26"/>
      <c r="HE228" s="26"/>
      <c r="HF228" s="26"/>
      <c r="HG228" s="26"/>
      <c r="HH228" s="26"/>
      <c r="HI228" s="26"/>
      <c r="HJ228" s="26"/>
      <c r="HK228" s="26"/>
      <c r="HL228" s="26"/>
      <c r="HM228" s="26"/>
      <c r="HN228" s="26"/>
      <c r="HO228" s="26"/>
      <c r="HP228" s="26"/>
      <c r="HQ228" s="26"/>
      <c r="HR228" s="26"/>
      <c r="HS228" s="26"/>
      <c r="HT228" s="26"/>
      <c r="HU228" s="26"/>
      <c r="HV228" s="26"/>
      <c r="HW228" s="26"/>
      <c r="HX228" s="26"/>
      <c r="HY228" s="26"/>
      <c r="HZ228" s="26"/>
      <c r="IA228" s="26"/>
      <c r="IB228" s="26"/>
      <c r="IC228" s="26"/>
      <c r="ID228" s="26"/>
      <c r="IE228" s="26"/>
      <c r="IF228" s="26"/>
      <c r="IG228" s="26"/>
      <c r="IH228" s="26"/>
      <c r="II228" s="26"/>
      <c r="IJ228" s="26"/>
      <c r="IK228" s="26"/>
      <c r="IL228" s="26"/>
      <c r="IM228" s="26"/>
      <c r="IN228" s="26"/>
      <c r="IO228" s="26"/>
      <c r="IP228" s="26"/>
      <c r="IQ228" s="26"/>
      <c r="IR228" s="26"/>
      <c r="IS228" s="26"/>
      <c r="IT228" s="26"/>
    </row>
    <row r="229" spans="1:254" ht="22.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c r="DL229" s="26"/>
      <c r="DM229" s="26"/>
      <c r="DN229" s="26"/>
      <c r="DO229" s="26"/>
      <c r="DP229" s="26"/>
      <c r="DQ229" s="26"/>
      <c r="DR229" s="26"/>
      <c r="DS229" s="26"/>
      <c r="DT229" s="26"/>
      <c r="DU229" s="26"/>
      <c r="DV229" s="26"/>
      <c r="DW229" s="26"/>
      <c r="DX229" s="26"/>
      <c r="DY229" s="26"/>
      <c r="DZ229" s="26"/>
      <c r="EA229" s="26"/>
      <c r="EB229" s="26"/>
      <c r="EC229" s="26"/>
      <c r="ED229" s="26"/>
      <c r="EE229" s="26"/>
      <c r="EF229" s="26"/>
      <c r="EG229" s="26"/>
      <c r="EH229" s="26"/>
      <c r="EI229" s="26"/>
      <c r="EJ229" s="26"/>
      <c r="EK229" s="26"/>
      <c r="EL229" s="26"/>
      <c r="EM229" s="26"/>
      <c r="EN229" s="26"/>
      <c r="EO229" s="26"/>
      <c r="EP229" s="26"/>
      <c r="EQ229" s="26"/>
      <c r="ER229" s="26"/>
      <c r="ES229" s="26"/>
      <c r="ET229" s="26"/>
      <c r="EU229" s="26"/>
      <c r="EV229" s="26"/>
      <c r="EW229" s="26"/>
      <c r="EX229" s="26"/>
      <c r="EY229" s="26"/>
      <c r="EZ229" s="26"/>
      <c r="FA229" s="26"/>
      <c r="FB229" s="26"/>
      <c r="FC229" s="26"/>
      <c r="FD229" s="26"/>
      <c r="FE229" s="26"/>
      <c r="FF229" s="26"/>
      <c r="FG229" s="26"/>
      <c r="FH229" s="26"/>
      <c r="FI229" s="26"/>
      <c r="FJ229" s="26"/>
      <c r="FK229" s="26"/>
      <c r="FL229" s="26"/>
      <c r="FM229" s="26"/>
      <c r="FN229" s="26"/>
      <c r="FO229" s="26"/>
      <c r="FP229" s="26"/>
      <c r="FQ229" s="26"/>
      <c r="FR229" s="26"/>
      <c r="FS229" s="26"/>
      <c r="FT229" s="26"/>
      <c r="FU229" s="26"/>
      <c r="FV229" s="26"/>
      <c r="FW229" s="26"/>
      <c r="FX229" s="26"/>
      <c r="FY229" s="26"/>
      <c r="FZ229" s="26"/>
      <c r="GA229" s="26"/>
      <c r="GB229" s="26"/>
      <c r="GC229" s="26"/>
      <c r="GD229" s="26"/>
      <c r="GE229" s="26"/>
      <c r="GF229" s="26"/>
      <c r="GG229" s="26"/>
      <c r="GH229" s="26"/>
      <c r="GI229" s="26"/>
      <c r="GJ229" s="26"/>
      <c r="GK229" s="26"/>
      <c r="GL229" s="26"/>
      <c r="GM229" s="26"/>
      <c r="GN229" s="26"/>
      <c r="GO229" s="26"/>
      <c r="GP229" s="26"/>
      <c r="GQ229" s="26"/>
      <c r="GR229" s="26"/>
      <c r="GS229" s="26"/>
      <c r="GT229" s="26"/>
      <c r="GU229" s="26"/>
      <c r="GV229" s="26"/>
      <c r="GW229" s="26"/>
      <c r="GX229" s="26"/>
      <c r="GY229" s="26"/>
      <c r="GZ229" s="26"/>
      <c r="HA229" s="26"/>
      <c r="HB229" s="26"/>
      <c r="HC229" s="26"/>
      <c r="HD229" s="26"/>
      <c r="HE229" s="26"/>
      <c r="HF229" s="26"/>
      <c r="HG229" s="26"/>
      <c r="HH229" s="26"/>
      <c r="HI229" s="26"/>
      <c r="HJ229" s="26"/>
      <c r="HK229" s="26"/>
      <c r="HL229" s="26"/>
      <c r="HM229" s="26"/>
      <c r="HN229" s="26"/>
      <c r="HO229" s="26"/>
      <c r="HP229" s="26"/>
      <c r="HQ229" s="26"/>
      <c r="HR229" s="26"/>
      <c r="HS229" s="26"/>
      <c r="HT229" s="26"/>
      <c r="HU229" s="26"/>
      <c r="HV229" s="26"/>
      <c r="HW229" s="26"/>
      <c r="HX229" s="26"/>
      <c r="HY229" s="26"/>
      <c r="HZ229" s="26"/>
      <c r="IA229" s="26"/>
      <c r="IB229" s="26"/>
      <c r="IC229" s="26"/>
      <c r="ID229" s="26"/>
      <c r="IE229" s="26"/>
      <c r="IF229" s="26"/>
      <c r="IG229" s="26"/>
      <c r="IH229" s="26"/>
      <c r="II229" s="26"/>
      <c r="IJ229" s="26"/>
      <c r="IK229" s="26"/>
      <c r="IL229" s="26"/>
      <c r="IM229" s="26"/>
      <c r="IN229" s="26"/>
      <c r="IO229" s="26"/>
      <c r="IP229" s="26"/>
      <c r="IQ229" s="26"/>
      <c r="IR229" s="26"/>
      <c r="IS229" s="26"/>
      <c r="IT229" s="26"/>
    </row>
    <row r="230" spans="1:254" ht="22.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c r="ET230" s="26"/>
      <c r="EU230" s="26"/>
      <c r="EV230" s="26"/>
      <c r="EW230" s="26"/>
      <c r="EX230" s="26"/>
      <c r="EY230" s="26"/>
      <c r="EZ230" s="26"/>
      <c r="FA230" s="26"/>
      <c r="FB230" s="26"/>
      <c r="FC230" s="26"/>
      <c r="FD230" s="26"/>
      <c r="FE230" s="26"/>
      <c r="FF230" s="26"/>
      <c r="FG230" s="26"/>
      <c r="FH230" s="26"/>
      <c r="FI230" s="26"/>
      <c r="FJ230" s="26"/>
      <c r="FK230" s="26"/>
      <c r="FL230" s="26"/>
      <c r="FM230" s="26"/>
      <c r="FN230" s="26"/>
      <c r="FO230" s="26"/>
      <c r="FP230" s="26"/>
      <c r="FQ230" s="26"/>
      <c r="FR230" s="26"/>
      <c r="FS230" s="26"/>
      <c r="FT230" s="26"/>
      <c r="FU230" s="26"/>
      <c r="FV230" s="26"/>
      <c r="FW230" s="26"/>
      <c r="FX230" s="26"/>
      <c r="FY230" s="26"/>
      <c r="FZ230" s="26"/>
      <c r="GA230" s="26"/>
      <c r="GB230" s="26"/>
      <c r="GC230" s="26"/>
      <c r="GD230" s="26"/>
      <c r="GE230" s="26"/>
      <c r="GF230" s="26"/>
      <c r="GG230" s="26"/>
      <c r="GH230" s="26"/>
      <c r="GI230" s="26"/>
      <c r="GJ230" s="26"/>
      <c r="GK230" s="26"/>
      <c r="GL230" s="26"/>
      <c r="GM230" s="26"/>
      <c r="GN230" s="26"/>
      <c r="GO230" s="26"/>
      <c r="GP230" s="26"/>
      <c r="GQ230" s="26"/>
      <c r="GR230" s="26"/>
      <c r="GS230" s="26"/>
      <c r="GT230" s="26"/>
      <c r="GU230" s="26"/>
      <c r="GV230" s="26"/>
      <c r="GW230" s="26"/>
      <c r="GX230" s="26"/>
      <c r="GY230" s="26"/>
      <c r="GZ230" s="26"/>
      <c r="HA230" s="26"/>
      <c r="HB230" s="26"/>
      <c r="HC230" s="26"/>
      <c r="HD230" s="26"/>
      <c r="HE230" s="26"/>
      <c r="HF230" s="26"/>
      <c r="HG230" s="26"/>
      <c r="HH230" s="26"/>
      <c r="HI230" s="26"/>
      <c r="HJ230" s="26"/>
      <c r="HK230" s="26"/>
      <c r="HL230" s="26"/>
      <c r="HM230" s="26"/>
      <c r="HN230" s="26"/>
      <c r="HO230" s="26"/>
      <c r="HP230" s="26"/>
      <c r="HQ230" s="26"/>
      <c r="HR230" s="26"/>
      <c r="HS230" s="26"/>
      <c r="HT230" s="26"/>
      <c r="HU230" s="26"/>
      <c r="HV230" s="26"/>
      <c r="HW230" s="26"/>
      <c r="HX230" s="26"/>
      <c r="HY230" s="26"/>
      <c r="HZ230" s="26"/>
      <c r="IA230" s="26"/>
      <c r="IB230" s="26"/>
      <c r="IC230" s="26"/>
      <c r="ID230" s="26"/>
      <c r="IE230" s="26"/>
      <c r="IF230" s="26"/>
      <c r="IG230" s="26"/>
      <c r="IH230" s="26"/>
      <c r="II230" s="26"/>
      <c r="IJ230" s="26"/>
      <c r="IK230" s="26"/>
      <c r="IL230" s="26"/>
      <c r="IM230" s="26"/>
      <c r="IN230" s="26"/>
      <c r="IO230" s="26"/>
      <c r="IP230" s="26"/>
      <c r="IQ230" s="26"/>
      <c r="IR230" s="26"/>
      <c r="IS230" s="26"/>
      <c r="IT230" s="26"/>
    </row>
    <row r="231" spans="1:254" ht="22.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c r="ET231" s="26"/>
      <c r="EU231" s="26"/>
      <c r="EV231" s="26"/>
      <c r="EW231" s="26"/>
      <c r="EX231" s="26"/>
      <c r="EY231" s="26"/>
      <c r="EZ231" s="26"/>
      <c r="FA231" s="26"/>
      <c r="FB231" s="26"/>
      <c r="FC231" s="26"/>
      <c r="FD231" s="26"/>
      <c r="FE231" s="26"/>
      <c r="FF231" s="26"/>
      <c r="FG231" s="26"/>
      <c r="FH231" s="26"/>
      <c r="FI231" s="26"/>
      <c r="FJ231" s="26"/>
      <c r="FK231" s="26"/>
      <c r="FL231" s="26"/>
      <c r="FM231" s="26"/>
      <c r="FN231" s="26"/>
      <c r="FO231" s="26"/>
      <c r="FP231" s="26"/>
      <c r="FQ231" s="26"/>
      <c r="FR231" s="26"/>
      <c r="FS231" s="26"/>
      <c r="FT231" s="26"/>
      <c r="FU231" s="26"/>
      <c r="FV231" s="26"/>
      <c r="FW231" s="26"/>
      <c r="FX231" s="26"/>
      <c r="FY231" s="26"/>
      <c r="FZ231" s="26"/>
      <c r="GA231" s="26"/>
      <c r="GB231" s="26"/>
      <c r="GC231" s="26"/>
      <c r="GD231" s="26"/>
      <c r="GE231" s="26"/>
      <c r="GF231" s="26"/>
      <c r="GG231" s="26"/>
      <c r="GH231" s="26"/>
      <c r="GI231" s="26"/>
      <c r="GJ231" s="26"/>
      <c r="GK231" s="26"/>
      <c r="GL231" s="26"/>
      <c r="GM231" s="26"/>
      <c r="GN231" s="26"/>
      <c r="GO231" s="26"/>
      <c r="GP231" s="26"/>
      <c r="GQ231" s="26"/>
      <c r="GR231" s="26"/>
      <c r="GS231" s="26"/>
      <c r="GT231" s="26"/>
      <c r="GU231" s="26"/>
      <c r="GV231" s="26"/>
      <c r="GW231" s="26"/>
      <c r="GX231" s="26"/>
      <c r="GY231" s="26"/>
      <c r="GZ231" s="26"/>
      <c r="HA231" s="26"/>
      <c r="HB231" s="26"/>
      <c r="HC231" s="26"/>
      <c r="HD231" s="26"/>
      <c r="HE231" s="26"/>
      <c r="HF231" s="26"/>
      <c r="HG231" s="26"/>
      <c r="HH231" s="26"/>
      <c r="HI231" s="26"/>
      <c r="HJ231" s="26"/>
      <c r="HK231" s="26"/>
      <c r="HL231" s="26"/>
      <c r="HM231" s="26"/>
      <c r="HN231" s="26"/>
      <c r="HO231" s="26"/>
      <c r="HP231" s="26"/>
      <c r="HQ231" s="26"/>
      <c r="HR231" s="26"/>
      <c r="HS231" s="26"/>
      <c r="HT231" s="26"/>
      <c r="HU231" s="26"/>
      <c r="HV231" s="26"/>
      <c r="HW231" s="26"/>
      <c r="HX231" s="26"/>
      <c r="HY231" s="26"/>
      <c r="HZ231" s="26"/>
      <c r="IA231" s="26"/>
      <c r="IB231" s="26"/>
      <c r="IC231" s="26"/>
      <c r="ID231" s="26"/>
      <c r="IE231" s="26"/>
      <c r="IF231" s="26"/>
      <c r="IG231" s="26"/>
      <c r="IH231" s="26"/>
      <c r="II231" s="26"/>
      <c r="IJ231" s="26"/>
      <c r="IK231" s="26"/>
      <c r="IL231" s="26"/>
      <c r="IM231" s="26"/>
      <c r="IN231" s="26"/>
      <c r="IO231" s="26"/>
      <c r="IP231" s="26"/>
      <c r="IQ231" s="26"/>
      <c r="IR231" s="26"/>
      <c r="IS231" s="26"/>
      <c r="IT231" s="26"/>
    </row>
    <row r="232" spans="1:254" ht="22.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c r="EU232" s="26"/>
      <c r="EV232" s="26"/>
      <c r="EW232" s="26"/>
      <c r="EX232" s="26"/>
      <c r="EY232" s="26"/>
      <c r="EZ232" s="26"/>
      <c r="FA232" s="26"/>
      <c r="FB232" s="26"/>
      <c r="FC232" s="26"/>
      <c r="FD232" s="26"/>
      <c r="FE232" s="26"/>
      <c r="FF232" s="26"/>
      <c r="FG232" s="26"/>
      <c r="FH232" s="26"/>
      <c r="FI232" s="26"/>
      <c r="FJ232" s="26"/>
      <c r="FK232" s="26"/>
      <c r="FL232" s="26"/>
      <c r="FM232" s="26"/>
      <c r="FN232" s="26"/>
      <c r="FO232" s="26"/>
      <c r="FP232" s="26"/>
      <c r="FQ232" s="26"/>
      <c r="FR232" s="26"/>
      <c r="FS232" s="26"/>
      <c r="FT232" s="26"/>
      <c r="FU232" s="26"/>
      <c r="FV232" s="26"/>
      <c r="FW232" s="26"/>
      <c r="FX232" s="26"/>
      <c r="FY232" s="26"/>
      <c r="FZ232" s="26"/>
      <c r="GA232" s="26"/>
      <c r="GB232" s="26"/>
      <c r="GC232" s="26"/>
      <c r="GD232" s="26"/>
      <c r="GE232" s="26"/>
      <c r="GF232" s="26"/>
      <c r="GG232" s="26"/>
      <c r="GH232" s="26"/>
      <c r="GI232" s="26"/>
      <c r="GJ232" s="26"/>
      <c r="GK232" s="26"/>
      <c r="GL232" s="26"/>
      <c r="GM232" s="26"/>
      <c r="GN232" s="26"/>
      <c r="GO232" s="26"/>
      <c r="GP232" s="26"/>
      <c r="GQ232" s="26"/>
      <c r="GR232" s="26"/>
      <c r="GS232" s="26"/>
      <c r="GT232" s="26"/>
      <c r="GU232" s="26"/>
      <c r="GV232" s="26"/>
      <c r="GW232" s="26"/>
      <c r="GX232" s="26"/>
      <c r="GY232" s="26"/>
      <c r="GZ232" s="26"/>
      <c r="HA232" s="26"/>
      <c r="HB232" s="26"/>
      <c r="HC232" s="26"/>
      <c r="HD232" s="26"/>
      <c r="HE232" s="26"/>
      <c r="HF232" s="26"/>
      <c r="HG232" s="26"/>
      <c r="HH232" s="26"/>
      <c r="HI232" s="26"/>
      <c r="HJ232" s="26"/>
      <c r="HK232" s="26"/>
      <c r="HL232" s="26"/>
      <c r="HM232" s="26"/>
      <c r="HN232" s="26"/>
      <c r="HO232" s="26"/>
      <c r="HP232" s="26"/>
      <c r="HQ232" s="26"/>
      <c r="HR232" s="26"/>
      <c r="HS232" s="26"/>
      <c r="HT232" s="26"/>
      <c r="HU232" s="26"/>
      <c r="HV232" s="26"/>
      <c r="HW232" s="26"/>
      <c r="HX232" s="26"/>
      <c r="HY232" s="26"/>
      <c r="HZ232" s="26"/>
      <c r="IA232" s="26"/>
      <c r="IB232" s="26"/>
      <c r="IC232" s="26"/>
      <c r="ID232" s="26"/>
      <c r="IE232" s="26"/>
      <c r="IF232" s="26"/>
      <c r="IG232" s="26"/>
      <c r="IH232" s="26"/>
      <c r="II232" s="26"/>
      <c r="IJ232" s="26"/>
      <c r="IK232" s="26"/>
      <c r="IL232" s="26"/>
      <c r="IM232" s="26"/>
      <c r="IN232" s="26"/>
      <c r="IO232" s="26"/>
      <c r="IP232" s="26"/>
      <c r="IQ232" s="26"/>
      <c r="IR232" s="26"/>
      <c r="IS232" s="26"/>
      <c r="IT232" s="26"/>
    </row>
    <row r="233" spans="1:254" ht="22.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c r="EU233" s="26"/>
      <c r="EV233" s="26"/>
      <c r="EW233" s="26"/>
      <c r="EX233" s="26"/>
      <c r="EY233" s="26"/>
      <c r="EZ233" s="26"/>
      <c r="FA233" s="26"/>
      <c r="FB233" s="26"/>
      <c r="FC233" s="26"/>
      <c r="FD233" s="26"/>
      <c r="FE233" s="26"/>
      <c r="FF233" s="26"/>
      <c r="FG233" s="26"/>
      <c r="FH233" s="26"/>
      <c r="FI233" s="26"/>
      <c r="FJ233" s="26"/>
      <c r="FK233" s="26"/>
      <c r="FL233" s="26"/>
      <c r="FM233" s="26"/>
      <c r="FN233" s="26"/>
      <c r="FO233" s="26"/>
      <c r="FP233" s="26"/>
      <c r="FQ233" s="26"/>
      <c r="FR233" s="26"/>
      <c r="FS233" s="26"/>
      <c r="FT233" s="26"/>
      <c r="FU233" s="26"/>
      <c r="FV233" s="26"/>
      <c r="FW233" s="26"/>
      <c r="FX233" s="26"/>
      <c r="FY233" s="26"/>
      <c r="FZ233" s="26"/>
      <c r="GA233" s="26"/>
      <c r="GB233" s="26"/>
      <c r="GC233" s="26"/>
      <c r="GD233" s="26"/>
      <c r="GE233" s="26"/>
      <c r="GF233" s="26"/>
      <c r="GG233" s="26"/>
      <c r="GH233" s="26"/>
      <c r="GI233" s="26"/>
      <c r="GJ233" s="26"/>
      <c r="GK233" s="26"/>
      <c r="GL233" s="26"/>
      <c r="GM233" s="26"/>
      <c r="GN233" s="26"/>
      <c r="GO233" s="26"/>
      <c r="GP233" s="26"/>
      <c r="GQ233" s="26"/>
      <c r="GR233" s="26"/>
      <c r="GS233" s="26"/>
      <c r="GT233" s="26"/>
      <c r="GU233" s="26"/>
      <c r="GV233" s="26"/>
      <c r="GW233" s="26"/>
      <c r="GX233" s="26"/>
      <c r="GY233" s="26"/>
      <c r="GZ233" s="26"/>
      <c r="HA233" s="26"/>
      <c r="HB233" s="26"/>
      <c r="HC233" s="26"/>
      <c r="HD233" s="26"/>
      <c r="HE233" s="26"/>
      <c r="HF233" s="26"/>
      <c r="HG233" s="26"/>
      <c r="HH233" s="26"/>
      <c r="HI233" s="26"/>
      <c r="HJ233" s="26"/>
      <c r="HK233" s="26"/>
      <c r="HL233" s="26"/>
      <c r="HM233" s="26"/>
      <c r="HN233" s="26"/>
      <c r="HO233" s="26"/>
      <c r="HP233" s="26"/>
      <c r="HQ233" s="26"/>
      <c r="HR233" s="26"/>
      <c r="HS233" s="26"/>
      <c r="HT233" s="26"/>
      <c r="HU233" s="26"/>
      <c r="HV233" s="26"/>
      <c r="HW233" s="26"/>
      <c r="HX233" s="26"/>
      <c r="HY233" s="26"/>
      <c r="HZ233" s="26"/>
      <c r="IA233" s="26"/>
      <c r="IB233" s="26"/>
      <c r="IC233" s="26"/>
      <c r="ID233" s="26"/>
      <c r="IE233" s="26"/>
      <c r="IF233" s="26"/>
      <c r="IG233" s="26"/>
      <c r="IH233" s="26"/>
      <c r="II233" s="26"/>
      <c r="IJ233" s="26"/>
      <c r="IK233" s="26"/>
      <c r="IL233" s="26"/>
      <c r="IM233" s="26"/>
      <c r="IN233" s="26"/>
      <c r="IO233" s="26"/>
      <c r="IP233" s="26"/>
      <c r="IQ233" s="26"/>
      <c r="IR233" s="26"/>
      <c r="IS233" s="26"/>
      <c r="IT233" s="26"/>
    </row>
    <row r="234" spans="1:254" ht="22.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c r="DP234" s="26"/>
      <c r="DQ234" s="26"/>
      <c r="DR234" s="26"/>
      <c r="DS234" s="26"/>
      <c r="DT234" s="26"/>
      <c r="DU234" s="26"/>
      <c r="DV234" s="26"/>
      <c r="DW234" s="26"/>
      <c r="DX234" s="26"/>
      <c r="DY234" s="26"/>
      <c r="DZ234" s="26"/>
      <c r="EA234" s="26"/>
      <c r="EB234" s="26"/>
      <c r="EC234" s="26"/>
      <c r="ED234" s="26"/>
      <c r="EE234" s="26"/>
      <c r="EF234" s="26"/>
      <c r="EG234" s="26"/>
      <c r="EH234" s="26"/>
      <c r="EI234" s="26"/>
      <c r="EJ234" s="26"/>
      <c r="EK234" s="26"/>
      <c r="EL234" s="26"/>
      <c r="EM234" s="26"/>
      <c r="EN234" s="26"/>
      <c r="EO234" s="26"/>
      <c r="EP234" s="26"/>
      <c r="EQ234" s="26"/>
      <c r="ER234" s="26"/>
      <c r="ES234" s="26"/>
      <c r="ET234" s="26"/>
      <c r="EU234" s="26"/>
      <c r="EV234" s="26"/>
      <c r="EW234" s="26"/>
      <c r="EX234" s="26"/>
      <c r="EY234" s="26"/>
      <c r="EZ234" s="26"/>
      <c r="FA234" s="26"/>
      <c r="FB234" s="26"/>
      <c r="FC234" s="26"/>
      <c r="FD234" s="26"/>
      <c r="FE234" s="26"/>
      <c r="FF234" s="26"/>
      <c r="FG234" s="26"/>
      <c r="FH234" s="26"/>
      <c r="FI234" s="26"/>
      <c r="FJ234" s="26"/>
      <c r="FK234" s="26"/>
      <c r="FL234" s="26"/>
      <c r="FM234" s="26"/>
      <c r="FN234" s="26"/>
      <c r="FO234" s="26"/>
      <c r="FP234" s="26"/>
      <c r="FQ234" s="26"/>
      <c r="FR234" s="26"/>
      <c r="FS234" s="26"/>
      <c r="FT234" s="26"/>
      <c r="FU234" s="26"/>
      <c r="FV234" s="26"/>
      <c r="FW234" s="26"/>
      <c r="FX234" s="26"/>
      <c r="FY234" s="26"/>
      <c r="FZ234" s="26"/>
      <c r="GA234" s="26"/>
      <c r="GB234" s="26"/>
      <c r="GC234" s="26"/>
      <c r="GD234" s="26"/>
      <c r="GE234" s="26"/>
      <c r="GF234" s="26"/>
      <c r="GG234" s="26"/>
      <c r="GH234" s="26"/>
      <c r="GI234" s="26"/>
      <c r="GJ234" s="26"/>
      <c r="GK234" s="26"/>
      <c r="GL234" s="26"/>
      <c r="GM234" s="26"/>
      <c r="GN234" s="26"/>
      <c r="GO234" s="26"/>
      <c r="GP234" s="26"/>
      <c r="GQ234" s="26"/>
      <c r="GR234" s="26"/>
      <c r="GS234" s="26"/>
      <c r="GT234" s="26"/>
      <c r="GU234" s="26"/>
      <c r="GV234" s="26"/>
      <c r="GW234" s="26"/>
      <c r="GX234" s="26"/>
      <c r="GY234" s="26"/>
      <c r="GZ234" s="26"/>
      <c r="HA234" s="26"/>
      <c r="HB234" s="26"/>
      <c r="HC234" s="26"/>
      <c r="HD234" s="26"/>
      <c r="HE234" s="26"/>
      <c r="HF234" s="26"/>
      <c r="HG234" s="26"/>
      <c r="HH234" s="26"/>
      <c r="HI234" s="26"/>
      <c r="HJ234" s="26"/>
      <c r="HK234" s="26"/>
      <c r="HL234" s="26"/>
      <c r="HM234" s="26"/>
      <c r="HN234" s="26"/>
      <c r="HO234" s="26"/>
      <c r="HP234" s="26"/>
      <c r="HQ234" s="26"/>
      <c r="HR234" s="26"/>
      <c r="HS234" s="26"/>
      <c r="HT234" s="26"/>
      <c r="HU234" s="26"/>
      <c r="HV234" s="26"/>
      <c r="HW234" s="26"/>
      <c r="HX234" s="26"/>
      <c r="HY234" s="26"/>
      <c r="HZ234" s="26"/>
      <c r="IA234" s="26"/>
      <c r="IB234" s="26"/>
      <c r="IC234" s="26"/>
      <c r="ID234" s="26"/>
      <c r="IE234" s="26"/>
      <c r="IF234" s="26"/>
      <c r="IG234" s="26"/>
      <c r="IH234" s="26"/>
      <c r="II234" s="26"/>
      <c r="IJ234" s="26"/>
      <c r="IK234" s="26"/>
      <c r="IL234" s="26"/>
      <c r="IM234" s="26"/>
      <c r="IN234" s="26"/>
      <c r="IO234" s="26"/>
      <c r="IP234" s="26"/>
      <c r="IQ234" s="26"/>
      <c r="IR234" s="26"/>
      <c r="IS234" s="26"/>
      <c r="IT234" s="26"/>
    </row>
    <row r="235" spans="1:254" ht="22.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c r="EU235" s="26"/>
      <c r="EV235" s="26"/>
      <c r="EW235" s="26"/>
      <c r="EX235" s="26"/>
      <c r="EY235" s="26"/>
      <c r="EZ235" s="26"/>
      <c r="FA235" s="26"/>
      <c r="FB235" s="26"/>
      <c r="FC235" s="26"/>
      <c r="FD235" s="26"/>
      <c r="FE235" s="26"/>
      <c r="FF235" s="26"/>
      <c r="FG235" s="26"/>
      <c r="FH235" s="26"/>
      <c r="FI235" s="26"/>
      <c r="FJ235" s="26"/>
      <c r="FK235" s="26"/>
      <c r="FL235" s="26"/>
      <c r="FM235" s="26"/>
      <c r="FN235" s="26"/>
      <c r="FO235" s="26"/>
      <c r="FP235" s="26"/>
      <c r="FQ235" s="26"/>
      <c r="FR235" s="26"/>
      <c r="FS235" s="26"/>
      <c r="FT235" s="26"/>
      <c r="FU235" s="26"/>
      <c r="FV235" s="26"/>
      <c r="FW235" s="26"/>
      <c r="FX235" s="26"/>
      <c r="FY235" s="26"/>
      <c r="FZ235" s="26"/>
      <c r="GA235" s="26"/>
      <c r="GB235" s="26"/>
      <c r="GC235" s="26"/>
      <c r="GD235" s="26"/>
      <c r="GE235" s="26"/>
      <c r="GF235" s="26"/>
      <c r="GG235" s="26"/>
      <c r="GH235" s="26"/>
      <c r="GI235" s="26"/>
      <c r="GJ235" s="26"/>
      <c r="GK235" s="26"/>
      <c r="GL235" s="26"/>
      <c r="GM235" s="26"/>
      <c r="GN235" s="26"/>
      <c r="GO235" s="26"/>
      <c r="GP235" s="26"/>
      <c r="GQ235" s="26"/>
      <c r="GR235" s="26"/>
      <c r="GS235" s="26"/>
      <c r="GT235" s="26"/>
      <c r="GU235" s="26"/>
      <c r="GV235" s="26"/>
      <c r="GW235" s="26"/>
      <c r="GX235" s="26"/>
      <c r="GY235" s="26"/>
      <c r="GZ235" s="26"/>
      <c r="HA235" s="26"/>
      <c r="HB235" s="26"/>
      <c r="HC235" s="26"/>
      <c r="HD235" s="26"/>
      <c r="HE235" s="26"/>
      <c r="HF235" s="26"/>
      <c r="HG235" s="26"/>
      <c r="HH235" s="26"/>
      <c r="HI235" s="26"/>
      <c r="HJ235" s="26"/>
      <c r="HK235" s="26"/>
      <c r="HL235" s="26"/>
      <c r="HM235" s="26"/>
      <c r="HN235" s="26"/>
      <c r="HO235" s="26"/>
      <c r="HP235" s="26"/>
      <c r="HQ235" s="26"/>
      <c r="HR235" s="26"/>
      <c r="HS235" s="26"/>
      <c r="HT235" s="26"/>
      <c r="HU235" s="26"/>
      <c r="HV235" s="26"/>
      <c r="HW235" s="26"/>
      <c r="HX235" s="26"/>
      <c r="HY235" s="26"/>
      <c r="HZ235" s="26"/>
      <c r="IA235" s="26"/>
      <c r="IB235" s="26"/>
      <c r="IC235" s="26"/>
      <c r="ID235" s="26"/>
      <c r="IE235" s="26"/>
      <c r="IF235" s="26"/>
      <c r="IG235" s="26"/>
      <c r="IH235" s="26"/>
      <c r="II235" s="26"/>
      <c r="IJ235" s="26"/>
      <c r="IK235" s="26"/>
      <c r="IL235" s="26"/>
      <c r="IM235" s="26"/>
      <c r="IN235" s="26"/>
      <c r="IO235" s="26"/>
      <c r="IP235" s="26"/>
      <c r="IQ235" s="26"/>
      <c r="IR235" s="26"/>
      <c r="IS235" s="26"/>
      <c r="IT235" s="26"/>
    </row>
    <row r="236" spans="1:254" ht="22.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c r="EZ236" s="26"/>
      <c r="FA236" s="26"/>
      <c r="FB236" s="26"/>
      <c r="FC236" s="26"/>
      <c r="FD236" s="26"/>
      <c r="FE236" s="26"/>
      <c r="FF236" s="26"/>
      <c r="FG236" s="26"/>
      <c r="FH236" s="26"/>
      <c r="FI236" s="26"/>
      <c r="FJ236" s="26"/>
      <c r="FK236" s="26"/>
      <c r="FL236" s="26"/>
      <c r="FM236" s="26"/>
      <c r="FN236" s="26"/>
      <c r="FO236" s="26"/>
      <c r="FP236" s="26"/>
      <c r="FQ236" s="26"/>
      <c r="FR236" s="26"/>
      <c r="FS236" s="26"/>
      <c r="FT236" s="26"/>
      <c r="FU236" s="26"/>
      <c r="FV236" s="26"/>
      <c r="FW236" s="26"/>
      <c r="FX236" s="26"/>
      <c r="FY236" s="26"/>
      <c r="FZ236" s="26"/>
      <c r="GA236" s="26"/>
      <c r="GB236" s="26"/>
      <c r="GC236" s="26"/>
      <c r="GD236" s="26"/>
      <c r="GE236" s="26"/>
      <c r="GF236" s="26"/>
      <c r="GG236" s="26"/>
      <c r="GH236" s="26"/>
      <c r="GI236" s="26"/>
      <c r="GJ236" s="26"/>
      <c r="GK236" s="26"/>
      <c r="GL236" s="26"/>
      <c r="GM236" s="26"/>
      <c r="GN236" s="26"/>
      <c r="GO236" s="26"/>
      <c r="GP236" s="26"/>
      <c r="GQ236" s="26"/>
      <c r="GR236" s="26"/>
      <c r="GS236" s="26"/>
      <c r="GT236" s="26"/>
      <c r="GU236" s="26"/>
      <c r="GV236" s="26"/>
      <c r="GW236" s="26"/>
      <c r="GX236" s="26"/>
      <c r="GY236" s="26"/>
      <c r="GZ236" s="26"/>
      <c r="HA236" s="26"/>
      <c r="HB236" s="26"/>
      <c r="HC236" s="26"/>
      <c r="HD236" s="26"/>
      <c r="HE236" s="26"/>
      <c r="HF236" s="26"/>
      <c r="HG236" s="26"/>
      <c r="HH236" s="26"/>
      <c r="HI236" s="26"/>
      <c r="HJ236" s="26"/>
      <c r="HK236" s="26"/>
      <c r="HL236" s="26"/>
      <c r="HM236" s="26"/>
      <c r="HN236" s="26"/>
      <c r="HO236" s="26"/>
      <c r="HP236" s="26"/>
      <c r="HQ236" s="26"/>
      <c r="HR236" s="26"/>
      <c r="HS236" s="26"/>
      <c r="HT236" s="26"/>
      <c r="HU236" s="26"/>
      <c r="HV236" s="26"/>
      <c r="HW236" s="26"/>
      <c r="HX236" s="26"/>
      <c r="HY236" s="26"/>
      <c r="HZ236" s="26"/>
      <c r="IA236" s="26"/>
      <c r="IB236" s="26"/>
      <c r="IC236" s="26"/>
      <c r="ID236" s="26"/>
      <c r="IE236" s="26"/>
      <c r="IF236" s="26"/>
      <c r="IG236" s="26"/>
      <c r="IH236" s="26"/>
      <c r="II236" s="26"/>
      <c r="IJ236" s="26"/>
      <c r="IK236" s="26"/>
      <c r="IL236" s="26"/>
      <c r="IM236" s="26"/>
      <c r="IN236" s="26"/>
      <c r="IO236" s="26"/>
      <c r="IP236" s="26"/>
      <c r="IQ236" s="26"/>
      <c r="IR236" s="26"/>
      <c r="IS236" s="26"/>
      <c r="IT236" s="26"/>
    </row>
    <row r="237" spans="1:254" ht="22.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c r="DE237" s="26"/>
      <c r="DF237" s="26"/>
      <c r="DG237" s="26"/>
      <c r="DH237" s="26"/>
      <c r="DI237" s="26"/>
      <c r="DJ237" s="26"/>
      <c r="DK237" s="26"/>
      <c r="DL237" s="26"/>
      <c r="DM237" s="26"/>
      <c r="DN237" s="26"/>
      <c r="DO237" s="26"/>
      <c r="DP237" s="26"/>
      <c r="DQ237" s="26"/>
      <c r="DR237" s="26"/>
      <c r="DS237" s="26"/>
      <c r="DT237" s="26"/>
      <c r="DU237" s="26"/>
      <c r="DV237" s="26"/>
      <c r="DW237" s="26"/>
      <c r="DX237" s="26"/>
      <c r="DY237" s="26"/>
      <c r="DZ237" s="26"/>
      <c r="EA237" s="26"/>
      <c r="EB237" s="26"/>
      <c r="EC237" s="26"/>
      <c r="ED237" s="26"/>
      <c r="EE237" s="26"/>
      <c r="EF237" s="26"/>
      <c r="EG237" s="26"/>
      <c r="EH237" s="26"/>
      <c r="EI237" s="26"/>
      <c r="EJ237" s="26"/>
      <c r="EK237" s="26"/>
      <c r="EL237" s="26"/>
      <c r="EM237" s="26"/>
      <c r="EN237" s="26"/>
      <c r="EO237" s="26"/>
      <c r="EP237" s="26"/>
      <c r="EQ237" s="26"/>
      <c r="ER237" s="26"/>
      <c r="ES237" s="26"/>
      <c r="ET237" s="26"/>
      <c r="EU237" s="26"/>
      <c r="EV237" s="26"/>
      <c r="EW237" s="26"/>
      <c r="EX237" s="26"/>
      <c r="EY237" s="26"/>
      <c r="EZ237" s="26"/>
      <c r="FA237" s="26"/>
      <c r="FB237" s="26"/>
      <c r="FC237" s="26"/>
      <c r="FD237" s="26"/>
      <c r="FE237" s="26"/>
      <c r="FF237" s="26"/>
      <c r="FG237" s="26"/>
      <c r="FH237" s="26"/>
      <c r="FI237" s="26"/>
      <c r="FJ237" s="26"/>
      <c r="FK237" s="26"/>
      <c r="FL237" s="26"/>
      <c r="FM237" s="26"/>
      <c r="FN237" s="26"/>
      <c r="FO237" s="26"/>
      <c r="FP237" s="26"/>
      <c r="FQ237" s="26"/>
      <c r="FR237" s="26"/>
      <c r="FS237" s="26"/>
      <c r="FT237" s="26"/>
      <c r="FU237" s="26"/>
      <c r="FV237" s="26"/>
      <c r="FW237" s="26"/>
      <c r="FX237" s="26"/>
      <c r="FY237" s="26"/>
      <c r="FZ237" s="26"/>
      <c r="GA237" s="26"/>
      <c r="GB237" s="26"/>
      <c r="GC237" s="26"/>
      <c r="GD237" s="26"/>
      <c r="GE237" s="26"/>
      <c r="GF237" s="26"/>
      <c r="GG237" s="26"/>
      <c r="GH237" s="26"/>
      <c r="GI237" s="26"/>
      <c r="GJ237" s="26"/>
      <c r="GK237" s="26"/>
      <c r="GL237" s="26"/>
      <c r="GM237" s="26"/>
      <c r="GN237" s="26"/>
      <c r="GO237" s="26"/>
      <c r="GP237" s="26"/>
      <c r="GQ237" s="26"/>
      <c r="GR237" s="26"/>
      <c r="GS237" s="26"/>
      <c r="GT237" s="26"/>
      <c r="GU237" s="26"/>
      <c r="GV237" s="26"/>
      <c r="GW237" s="26"/>
      <c r="GX237" s="26"/>
      <c r="GY237" s="26"/>
      <c r="GZ237" s="26"/>
      <c r="HA237" s="26"/>
      <c r="HB237" s="26"/>
      <c r="HC237" s="26"/>
      <c r="HD237" s="26"/>
      <c r="HE237" s="26"/>
      <c r="HF237" s="26"/>
      <c r="HG237" s="26"/>
      <c r="HH237" s="26"/>
      <c r="HI237" s="26"/>
      <c r="HJ237" s="26"/>
      <c r="HK237" s="26"/>
      <c r="HL237" s="26"/>
      <c r="HM237" s="26"/>
      <c r="HN237" s="26"/>
      <c r="HO237" s="26"/>
      <c r="HP237" s="26"/>
      <c r="HQ237" s="26"/>
      <c r="HR237" s="26"/>
      <c r="HS237" s="26"/>
      <c r="HT237" s="26"/>
      <c r="HU237" s="26"/>
      <c r="HV237" s="26"/>
      <c r="HW237" s="26"/>
      <c r="HX237" s="26"/>
      <c r="HY237" s="26"/>
      <c r="HZ237" s="26"/>
      <c r="IA237" s="26"/>
      <c r="IB237" s="26"/>
      <c r="IC237" s="26"/>
      <c r="ID237" s="26"/>
      <c r="IE237" s="26"/>
      <c r="IF237" s="26"/>
      <c r="IG237" s="26"/>
      <c r="IH237" s="26"/>
      <c r="II237" s="26"/>
      <c r="IJ237" s="26"/>
      <c r="IK237" s="26"/>
      <c r="IL237" s="26"/>
      <c r="IM237" s="26"/>
      <c r="IN237" s="26"/>
      <c r="IO237" s="26"/>
      <c r="IP237" s="26"/>
      <c r="IQ237" s="26"/>
      <c r="IR237" s="26"/>
      <c r="IS237" s="26"/>
      <c r="IT237" s="26"/>
    </row>
    <row r="238" spans="1:254" ht="22.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c r="CX238" s="26"/>
      <c r="CY238" s="26"/>
      <c r="CZ238" s="26"/>
      <c r="DA238" s="26"/>
      <c r="DB238" s="26"/>
      <c r="DC238" s="26"/>
      <c r="DD238" s="26"/>
      <c r="DE238" s="26"/>
      <c r="DF238" s="26"/>
      <c r="DG238" s="26"/>
      <c r="DH238" s="26"/>
      <c r="DI238" s="26"/>
      <c r="DJ238" s="26"/>
      <c r="DK238" s="26"/>
      <c r="DL238" s="26"/>
      <c r="DM238" s="26"/>
      <c r="DN238" s="26"/>
      <c r="DO238" s="26"/>
      <c r="DP238" s="26"/>
      <c r="DQ238" s="26"/>
      <c r="DR238" s="26"/>
      <c r="DS238" s="26"/>
      <c r="DT238" s="26"/>
      <c r="DU238" s="26"/>
      <c r="DV238" s="26"/>
      <c r="DW238" s="26"/>
      <c r="DX238" s="26"/>
      <c r="DY238" s="26"/>
      <c r="DZ238" s="26"/>
      <c r="EA238" s="26"/>
      <c r="EB238" s="26"/>
      <c r="EC238" s="26"/>
      <c r="ED238" s="26"/>
      <c r="EE238" s="26"/>
      <c r="EF238" s="26"/>
      <c r="EG238" s="26"/>
      <c r="EH238" s="26"/>
      <c r="EI238" s="26"/>
      <c r="EJ238" s="26"/>
      <c r="EK238" s="26"/>
      <c r="EL238" s="26"/>
      <c r="EM238" s="26"/>
      <c r="EN238" s="26"/>
      <c r="EO238" s="26"/>
      <c r="EP238" s="26"/>
      <c r="EQ238" s="26"/>
      <c r="ER238" s="26"/>
      <c r="ES238" s="26"/>
      <c r="ET238" s="26"/>
      <c r="EU238" s="26"/>
      <c r="EV238" s="26"/>
      <c r="EW238" s="26"/>
      <c r="EX238" s="26"/>
      <c r="EY238" s="26"/>
      <c r="EZ238" s="26"/>
      <c r="FA238" s="26"/>
      <c r="FB238" s="26"/>
      <c r="FC238" s="26"/>
      <c r="FD238" s="26"/>
      <c r="FE238" s="26"/>
      <c r="FF238" s="26"/>
      <c r="FG238" s="26"/>
      <c r="FH238" s="26"/>
      <c r="FI238" s="26"/>
      <c r="FJ238" s="26"/>
      <c r="FK238" s="26"/>
      <c r="FL238" s="26"/>
      <c r="FM238" s="26"/>
      <c r="FN238" s="26"/>
      <c r="FO238" s="26"/>
      <c r="FP238" s="26"/>
      <c r="FQ238" s="26"/>
      <c r="FR238" s="26"/>
      <c r="FS238" s="26"/>
      <c r="FT238" s="26"/>
      <c r="FU238" s="26"/>
      <c r="FV238" s="26"/>
      <c r="FW238" s="26"/>
      <c r="FX238" s="26"/>
      <c r="FY238" s="26"/>
      <c r="FZ238" s="26"/>
      <c r="GA238" s="26"/>
      <c r="GB238" s="26"/>
      <c r="GC238" s="26"/>
      <c r="GD238" s="26"/>
      <c r="GE238" s="26"/>
      <c r="GF238" s="26"/>
      <c r="GG238" s="26"/>
      <c r="GH238" s="26"/>
      <c r="GI238" s="26"/>
      <c r="GJ238" s="26"/>
      <c r="GK238" s="26"/>
      <c r="GL238" s="26"/>
      <c r="GM238" s="26"/>
      <c r="GN238" s="26"/>
      <c r="GO238" s="26"/>
      <c r="GP238" s="26"/>
      <c r="GQ238" s="26"/>
      <c r="GR238" s="26"/>
      <c r="GS238" s="26"/>
      <c r="GT238" s="26"/>
      <c r="GU238" s="26"/>
      <c r="GV238" s="26"/>
      <c r="GW238" s="26"/>
      <c r="GX238" s="26"/>
      <c r="GY238" s="26"/>
      <c r="GZ238" s="26"/>
      <c r="HA238" s="26"/>
      <c r="HB238" s="26"/>
      <c r="HC238" s="26"/>
      <c r="HD238" s="26"/>
      <c r="HE238" s="26"/>
      <c r="HF238" s="26"/>
      <c r="HG238" s="26"/>
      <c r="HH238" s="26"/>
      <c r="HI238" s="26"/>
      <c r="HJ238" s="26"/>
      <c r="HK238" s="26"/>
      <c r="HL238" s="26"/>
      <c r="HM238" s="26"/>
      <c r="HN238" s="26"/>
      <c r="HO238" s="26"/>
      <c r="HP238" s="26"/>
      <c r="HQ238" s="26"/>
      <c r="HR238" s="26"/>
      <c r="HS238" s="26"/>
      <c r="HT238" s="26"/>
      <c r="HU238" s="26"/>
      <c r="HV238" s="26"/>
      <c r="HW238" s="26"/>
      <c r="HX238" s="26"/>
      <c r="HY238" s="26"/>
      <c r="HZ238" s="26"/>
      <c r="IA238" s="26"/>
      <c r="IB238" s="26"/>
      <c r="IC238" s="26"/>
      <c r="ID238" s="26"/>
      <c r="IE238" s="26"/>
      <c r="IF238" s="26"/>
      <c r="IG238" s="26"/>
      <c r="IH238" s="26"/>
      <c r="II238" s="26"/>
      <c r="IJ238" s="26"/>
      <c r="IK238" s="26"/>
      <c r="IL238" s="26"/>
      <c r="IM238" s="26"/>
      <c r="IN238" s="26"/>
      <c r="IO238" s="26"/>
      <c r="IP238" s="26"/>
      <c r="IQ238" s="26"/>
      <c r="IR238" s="26"/>
      <c r="IS238" s="26"/>
      <c r="IT238" s="26"/>
    </row>
    <row r="239" spans="1:254" ht="22.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6"/>
      <c r="DG239" s="26"/>
      <c r="DH239" s="26"/>
      <c r="DI239" s="26"/>
      <c r="DJ239" s="26"/>
      <c r="DK239" s="26"/>
      <c r="DL239" s="26"/>
      <c r="DM239" s="26"/>
      <c r="DN239" s="26"/>
      <c r="DO239" s="26"/>
      <c r="DP239" s="26"/>
      <c r="DQ239" s="26"/>
      <c r="DR239" s="26"/>
      <c r="DS239" s="26"/>
      <c r="DT239" s="26"/>
      <c r="DU239" s="26"/>
      <c r="DV239" s="26"/>
      <c r="DW239" s="26"/>
      <c r="DX239" s="26"/>
      <c r="DY239" s="26"/>
      <c r="DZ239" s="26"/>
      <c r="EA239" s="26"/>
      <c r="EB239" s="26"/>
      <c r="EC239" s="26"/>
      <c r="ED239" s="26"/>
      <c r="EE239" s="26"/>
      <c r="EF239" s="26"/>
      <c r="EG239" s="26"/>
      <c r="EH239" s="26"/>
      <c r="EI239" s="26"/>
      <c r="EJ239" s="26"/>
      <c r="EK239" s="26"/>
      <c r="EL239" s="26"/>
      <c r="EM239" s="26"/>
      <c r="EN239" s="26"/>
      <c r="EO239" s="26"/>
      <c r="EP239" s="26"/>
      <c r="EQ239" s="26"/>
      <c r="ER239" s="26"/>
      <c r="ES239" s="26"/>
      <c r="ET239" s="26"/>
      <c r="EU239" s="26"/>
      <c r="EV239" s="26"/>
      <c r="EW239" s="26"/>
      <c r="EX239" s="26"/>
      <c r="EY239" s="26"/>
      <c r="EZ239" s="26"/>
      <c r="FA239" s="26"/>
      <c r="FB239" s="26"/>
      <c r="FC239" s="26"/>
      <c r="FD239" s="26"/>
      <c r="FE239" s="26"/>
      <c r="FF239" s="26"/>
      <c r="FG239" s="26"/>
      <c r="FH239" s="26"/>
      <c r="FI239" s="26"/>
      <c r="FJ239" s="26"/>
      <c r="FK239" s="26"/>
      <c r="FL239" s="26"/>
      <c r="FM239" s="26"/>
      <c r="FN239" s="26"/>
      <c r="FO239" s="26"/>
      <c r="FP239" s="26"/>
      <c r="FQ239" s="26"/>
      <c r="FR239" s="26"/>
      <c r="FS239" s="26"/>
      <c r="FT239" s="26"/>
      <c r="FU239" s="26"/>
      <c r="FV239" s="26"/>
      <c r="FW239" s="26"/>
      <c r="FX239" s="26"/>
      <c r="FY239" s="26"/>
      <c r="FZ239" s="26"/>
      <c r="GA239" s="26"/>
      <c r="GB239" s="26"/>
      <c r="GC239" s="26"/>
      <c r="GD239" s="26"/>
      <c r="GE239" s="26"/>
      <c r="GF239" s="26"/>
      <c r="GG239" s="26"/>
      <c r="GH239" s="26"/>
      <c r="GI239" s="26"/>
      <c r="GJ239" s="26"/>
      <c r="GK239" s="26"/>
      <c r="GL239" s="26"/>
      <c r="GM239" s="26"/>
      <c r="GN239" s="26"/>
      <c r="GO239" s="26"/>
      <c r="GP239" s="26"/>
      <c r="GQ239" s="26"/>
      <c r="GR239" s="26"/>
      <c r="GS239" s="26"/>
      <c r="GT239" s="26"/>
      <c r="GU239" s="26"/>
      <c r="GV239" s="26"/>
      <c r="GW239" s="26"/>
      <c r="GX239" s="26"/>
      <c r="GY239" s="26"/>
      <c r="GZ239" s="26"/>
      <c r="HA239" s="26"/>
      <c r="HB239" s="26"/>
      <c r="HC239" s="26"/>
      <c r="HD239" s="26"/>
      <c r="HE239" s="26"/>
      <c r="HF239" s="26"/>
      <c r="HG239" s="26"/>
      <c r="HH239" s="26"/>
      <c r="HI239" s="26"/>
      <c r="HJ239" s="26"/>
      <c r="HK239" s="26"/>
      <c r="HL239" s="26"/>
      <c r="HM239" s="26"/>
      <c r="HN239" s="26"/>
      <c r="HO239" s="26"/>
      <c r="HP239" s="26"/>
      <c r="HQ239" s="26"/>
      <c r="HR239" s="26"/>
      <c r="HS239" s="26"/>
      <c r="HT239" s="26"/>
      <c r="HU239" s="26"/>
      <c r="HV239" s="26"/>
      <c r="HW239" s="26"/>
      <c r="HX239" s="26"/>
      <c r="HY239" s="26"/>
      <c r="HZ239" s="26"/>
      <c r="IA239" s="26"/>
      <c r="IB239" s="26"/>
      <c r="IC239" s="26"/>
      <c r="ID239" s="26"/>
      <c r="IE239" s="26"/>
      <c r="IF239" s="26"/>
      <c r="IG239" s="26"/>
      <c r="IH239" s="26"/>
      <c r="II239" s="26"/>
      <c r="IJ239" s="26"/>
      <c r="IK239" s="26"/>
      <c r="IL239" s="26"/>
      <c r="IM239" s="26"/>
      <c r="IN239" s="26"/>
      <c r="IO239" s="26"/>
      <c r="IP239" s="26"/>
      <c r="IQ239" s="26"/>
      <c r="IR239" s="26"/>
      <c r="IS239" s="26"/>
      <c r="IT239" s="26"/>
    </row>
    <row r="240" spans="1:254" ht="22.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c r="EZ240" s="26"/>
      <c r="FA240" s="26"/>
      <c r="FB240" s="26"/>
      <c r="FC240" s="26"/>
      <c r="FD240" s="26"/>
      <c r="FE240" s="26"/>
      <c r="FF240" s="26"/>
      <c r="FG240" s="26"/>
      <c r="FH240" s="26"/>
      <c r="FI240" s="26"/>
      <c r="FJ240" s="26"/>
      <c r="FK240" s="26"/>
      <c r="FL240" s="26"/>
      <c r="FM240" s="26"/>
      <c r="FN240" s="26"/>
      <c r="FO240" s="26"/>
      <c r="FP240" s="26"/>
      <c r="FQ240" s="26"/>
      <c r="FR240" s="26"/>
      <c r="FS240" s="26"/>
      <c r="FT240" s="26"/>
      <c r="FU240" s="26"/>
      <c r="FV240" s="26"/>
      <c r="FW240" s="26"/>
      <c r="FX240" s="26"/>
      <c r="FY240" s="26"/>
      <c r="FZ240" s="26"/>
      <c r="GA240" s="26"/>
      <c r="GB240" s="26"/>
      <c r="GC240" s="26"/>
      <c r="GD240" s="26"/>
      <c r="GE240" s="26"/>
      <c r="GF240" s="26"/>
      <c r="GG240" s="26"/>
      <c r="GH240" s="26"/>
      <c r="GI240" s="26"/>
      <c r="GJ240" s="26"/>
      <c r="GK240" s="26"/>
      <c r="GL240" s="26"/>
      <c r="GM240" s="26"/>
      <c r="GN240" s="26"/>
      <c r="GO240" s="26"/>
      <c r="GP240" s="26"/>
      <c r="GQ240" s="26"/>
      <c r="GR240" s="26"/>
      <c r="GS240" s="26"/>
      <c r="GT240" s="26"/>
      <c r="GU240" s="26"/>
      <c r="GV240" s="26"/>
      <c r="GW240" s="26"/>
      <c r="GX240" s="26"/>
      <c r="GY240" s="26"/>
      <c r="GZ240" s="26"/>
      <c r="HA240" s="26"/>
      <c r="HB240" s="26"/>
      <c r="HC240" s="26"/>
      <c r="HD240" s="26"/>
      <c r="HE240" s="26"/>
      <c r="HF240" s="26"/>
      <c r="HG240" s="26"/>
      <c r="HH240" s="26"/>
      <c r="HI240" s="26"/>
      <c r="HJ240" s="26"/>
      <c r="HK240" s="26"/>
      <c r="HL240" s="26"/>
      <c r="HM240" s="26"/>
      <c r="HN240" s="26"/>
      <c r="HO240" s="26"/>
      <c r="HP240" s="26"/>
      <c r="HQ240" s="26"/>
      <c r="HR240" s="26"/>
      <c r="HS240" s="26"/>
      <c r="HT240" s="26"/>
      <c r="HU240" s="26"/>
      <c r="HV240" s="26"/>
      <c r="HW240" s="26"/>
      <c r="HX240" s="26"/>
      <c r="HY240" s="26"/>
      <c r="HZ240" s="26"/>
      <c r="IA240" s="26"/>
      <c r="IB240" s="26"/>
      <c r="IC240" s="26"/>
      <c r="ID240" s="26"/>
      <c r="IE240" s="26"/>
      <c r="IF240" s="26"/>
      <c r="IG240" s="26"/>
      <c r="IH240" s="26"/>
      <c r="II240" s="26"/>
      <c r="IJ240" s="26"/>
      <c r="IK240" s="26"/>
      <c r="IL240" s="26"/>
      <c r="IM240" s="26"/>
      <c r="IN240" s="26"/>
      <c r="IO240" s="26"/>
      <c r="IP240" s="26"/>
      <c r="IQ240" s="26"/>
      <c r="IR240" s="26"/>
      <c r="IS240" s="26"/>
      <c r="IT240" s="26"/>
    </row>
    <row r="241" spans="1:254" ht="22.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c r="DE241" s="26"/>
      <c r="DF241" s="26"/>
      <c r="DG241" s="26"/>
      <c r="DH241" s="26"/>
      <c r="DI241" s="26"/>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c r="EU241" s="26"/>
      <c r="EV241" s="26"/>
      <c r="EW241" s="26"/>
      <c r="EX241" s="26"/>
      <c r="EY241" s="26"/>
      <c r="EZ241" s="26"/>
      <c r="FA241" s="26"/>
      <c r="FB241" s="26"/>
      <c r="FC241" s="26"/>
      <c r="FD241" s="26"/>
      <c r="FE241" s="26"/>
      <c r="FF241" s="26"/>
      <c r="FG241" s="26"/>
      <c r="FH241" s="26"/>
      <c r="FI241" s="26"/>
      <c r="FJ241" s="26"/>
      <c r="FK241" s="26"/>
      <c r="FL241" s="26"/>
      <c r="FM241" s="26"/>
      <c r="FN241" s="26"/>
      <c r="FO241" s="26"/>
      <c r="FP241" s="26"/>
      <c r="FQ241" s="26"/>
      <c r="FR241" s="26"/>
      <c r="FS241" s="26"/>
      <c r="FT241" s="26"/>
      <c r="FU241" s="26"/>
      <c r="FV241" s="26"/>
      <c r="FW241" s="26"/>
      <c r="FX241" s="26"/>
      <c r="FY241" s="26"/>
      <c r="FZ241" s="26"/>
      <c r="GA241" s="26"/>
      <c r="GB241" s="26"/>
      <c r="GC241" s="26"/>
      <c r="GD241" s="26"/>
      <c r="GE241" s="26"/>
      <c r="GF241" s="26"/>
      <c r="GG241" s="26"/>
      <c r="GH241" s="26"/>
      <c r="GI241" s="26"/>
      <c r="GJ241" s="26"/>
      <c r="GK241" s="26"/>
      <c r="GL241" s="26"/>
      <c r="GM241" s="26"/>
      <c r="GN241" s="26"/>
      <c r="GO241" s="26"/>
      <c r="GP241" s="26"/>
      <c r="GQ241" s="26"/>
      <c r="GR241" s="26"/>
      <c r="GS241" s="26"/>
      <c r="GT241" s="26"/>
      <c r="GU241" s="26"/>
      <c r="GV241" s="26"/>
      <c r="GW241" s="26"/>
      <c r="GX241" s="26"/>
      <c r="GY241" s="26"/>
      <c r="GZ241" s="26"/>
      <c r="HA241" s="26"/>
      <c r="HB241" s="26"/>
      <c r="HC241" s="26"/>
      <c r="HD241" s="26"/>
      <c r="HE241" s="26"/>
      <c r="HF241" s="26"/>
      <c r="HG241" s="26"/>
      <c r="HH241" s="26"/>
      <c r="HI241" s="26"/>
      <c r="HJ241" s="26"/>
      <c r="HK241" s="26"/>
      <c r="HL241" s="26"/>
      <c r="HM241" s="26"/>
      <c r="HN241" s="26"/>
      <c r="HO241" s="26"/>
      <c r="HP241" s="26"/>
      <c r="HQ241" s="26"/>
      <c r="HR241" s="26"/>
      <c r="HS241" s="26"/>
      <c r="HT241" s="26"/>
      <c r="HU241" s="26"/>
      <c r="HV241" s="26"/>
      <c r="HW241" s="26"/>
      <c r="HX241" s="26"/>
      <c r="HY241" s="26"/>
      <c r="HZ241" s="26"/>
      <c r="IA241" s="26"/>
      <c r="IB241" s="26"/>
      <c r="IC241" s="26"/>
      <c r="ID241" s="26"/>
      <c r="IE241" s="26"/>
      <c r="IF241" s="26"/>
      <c r="IG241" s="26"/>
      <c r="IH241" s="26"/>
      <c r="II241" s="26"/>
      <c r="IJ241" s="26"/>
      <c r="IK241" s="26"/>
      <c r="IL241" s="26"/>
      <c r="IM241" s="26"/>
      <c r="IN241" s="26"/>
      <c r="IO241" s="26"/>
      <c r="IP241" s="26"/>
      <c r="IQ241" s="26"/>
      <c r="IR241" s="26"/>
      <c r="IS241" s="26"/>
      <c r="IT241" s="26"/>
    </row>
    <row r="242" spans="1:254" ht="22.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c r="DE242" s="26"/>
      <c r="DF242" s="26"/>
      <c r="DG242" s="26"/>
      <c r="DH242" s="26"/>
      <c r="DI242" s="26"/>
      <c r="DJ242" s="26"/>
      <c r="DK242" s="26"/>
      <c r="DL242" s="26"/>
      <c r="DM242" s="26"/>
      <c r="DN242" s="26"/>
      <c r="DO242" s="26"/>
      <c r="DP242" s="26"/>
      <c r="DQ242" s="26"/>
      <c r="DR242" s="26"/>
      <c r="DS242" s="26"/>
      <c r="DT242" s="26"/>
      <c r="DU242" s="26"/>
      <c r="DV242" s="26"/>
      <c r="DW242" s="26"/>
      <c r="DX242" s="26"/>
      <c r="DY242" s="26"/>
      <c r="DZ242" s="26"/>
      <c r="EA242" s="26"/>
      <c r="EB242" s="26"/>
      <c r="EC242" s="26"/>
      <c r="ED242" s="26"/>
      <c r="EE242" s="26"/>
      <c r="EF242" s="26"/>
      <c r="EG242" s="26"/>
      <c r="EH242" s="26"/>
      <c r="EI242" s="26"/>
      <c r="EJ242" s="26"/>
      <c r="EK242" s="26"/>
      <c r="EL242" s="26"/>
      <c r="EM242" s="26"/>
      <c r="EN242" s="26"/>
      <c r="EO242" s="26"/>
      <c r="EP242" s="26"/>
      <c r="EQ242" s="26"/>
      <c r="ER242" s="26"/>
      <c r="ES242" s="26"/>
      <c r="ET242" s="26"/>
      <c r="EU242" s="26"/>
      <c r="EV242" s="26"/>
      <c r="EW242" s="26"/>
      <c r="EX242" s="26"/>
      <c r="EY242" s="26"/>
      <c r="EZ242" s="26"/>
      <c r="FA242" s="26"/>
      <c r="FB242" s="26"/>
      <c r="FC242" s="26"/>
      <c r="FD242" s="26"/>
      <c r="FE242" s="26"/>
      <c r="FF242" s="26"/>
      <c r="FG242" s="26"/>
      <c r="FH242" s="26"/>
      <c r="FI242" s="26"/>
      <c r="FJ242" s="26"/>
      <c r="FK242" s="26"/>
      <c r="FL242" s="26"/>
      <c r="FM242" s="26"/>
      <c r="FN242" s="26"/>
      <c r="FO242" s="26"/>
      <c r="FP242" s="26"/>
      <c r="FQ242" s="26"/>
      <c r="FR242" s="26"/>
      <c r="FS242" s="26"/>
      <c r="FT242" s="26"/>
      <c r="FU242" s="26"/>
      <c r="FV242" s="26"/>
      <c r="FW242" s="26"/>
      <c r="FX242" s="26"/>
      <c r="FY242" s="26"/>
      <c r="FZ242" s="26"/>
      <c r="GA242" s="26"/>
      <c r="GB242" s="26"/>
      <c r="GC242" s="26"/>
      <c r="GD242" s="26"/>
      <c r="GE242" s="26"/>
      <c r="GF242" s="26"/>
      <c r="GG242" s="26"/>
      <c r="GH242" s="26"/>
      <c r="GI242" s="26"/>
      <c r="GJ242" s="26"/>
      <c r="GK242" s="26"/>
      <c r="GL242" s="26"/>
      <c r="GM242" s="26"/>
      <c r="GN242" s="26"/>
      <c r="GO242" s="26"/>
      <c r="GP242" s="26"/>
      <c r="GQ242" s="26"/>
      <c r="GR242" s="26"/>
      <c r="GS242" s="26"/>
      <c r="GT242" s="26"/>
      <c r="GU242" s="26"/>
      <c r="GV242" s="26"/>
      <c r="GW242" s="26"/>
      <c r="GX242" s="26"/>
      <c r="GY242" s="26"/>
      <c r="GZ242" s="26"/>
      <c r="HA242" s="26"/>
      <c r="HB242" s="26"/>
      <c r="HC242" s="26"/>
      <c r="HD242" s="26"/>
      <c r="HE242" s="26"/>
      <c r="HF242" s="26"/>
      <c r="HG242" s="26"/>
      <c r="HH242" s="26"/>
      <c r="HI242" s="26"/>
      <c r="HJ242" s="26"/>
      <c r="HK242" s="26"/>
      <c r="HL242" s="26"/>
      <c r="HM242" s="26"/>
      <c r="HN242" s="26"/>
      <c r="HO242" s="26"/>
      <c r="HP242" s="26"/>
      <c r="HQ242" s="26"/>
      <c r="HR242" s="26"/>
      <c r="HS242" s="26"/>
      <c r="HT242" s="26"/>
      <c r="HU242" s="26"/>
      <c r="HV242" s="26"/>
      <c r="HW242" s="26"/>
      <c r="HX242" s="26"/>
      <c r="HY242" s="26"/>
      <c r="HZ242" s="26"/>
      <c r="IA242" s="26"/>
      <c r="IB242" s="26"/>
      <c r="IC242" s="26"/>
      <c r="ID242" s="26"/>
      <c r="IE242" s="26"/>
      <c r="IF242" s="26"/>
      <c r="IG242" s="26"/>
      <c r="IH242" s="26"/>
      <c r="II242" s="26"/>
      <c r="IJ242" s="26"/>
      <c r="IK242" s="26"/>
      <c r="IL242" s="26"/>
      <c r="IM242" s="26"/>
      <c r="IN242" s="26"/>
      <c r="IO242" s="26"/>
      <c r="IP242" s="26"/>
      <c r="IQ242" s="26"/>
      <c r="IR242" s="26"/>
      <c r="IS242" s="26"/>
      <c r="IT242" s="26"/>
    </row>
    <row r="243" spans="1:254" ht="22.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c r="CV243" s="26"/>
      <c r="CW243" s="26"/>
      <c r="CX243" s="26"/>
      <c r="CY243" s="26"/>
      <c r="CZ243" s="26"/>
      <c r="DA243" s="26"/>
      <c r="DB243" s="26"/>
      <c r="DC243" s="26"/>
      <c r="DD243" s="26"/>
      <c r="DE243" s="26"/>
      <c r="DF243" s="26"/>
      <c r="DG243" s="26"/>
      <c r="DH243" s="26"/>
      <c r="DI243" s="26"/>
      <c r="DJ243" s="26"/>
      <c r="DK243" s="26"/>
      <c r="DL243" s="26"/>
      <c r="DM243" s="26"/>
      <c r="DN243" s="26"/>
      <c r="DO243" s="26"/>
      <c r="DP243" s="26"/>
      <c r="DQ243" s="26"/>
      <c r="DR243" s="26"/>
      <c r="DS243" s="26"/>
      <c r="DT243" s="26"/>
      <c r="DU243" s="26"/>
      <c r="DV243" s="26"/>
      <c r="DW243" s="26"/>
      <c r="DX243" s="26"/>
      <c r="DY243" s="26"/>
      <c r="DZ243" s="26"/>
      <c r="EA243" s="26"/>
      <c r="EB243" s="26"/>
      <c r="EC243" s="26"/>
      <c r="ED243" s="26"/>
      <c r="EE243" s="26"/>
      <c r="EF243" s="26"/>
      <c r="EG243" s="26"/>
      <c r="EH243" s="26"/>
      <c r="EI243" s="26"/>
      <c r="EJ243" s="26"/>
      <c r="EK243" s="26"/>
      <c r="EL243" s="26"/>
      <c r="EM243" s="26"/>
      <c r="EN243" s="26"/>
      <c r="EO243" s="26"/>
      <c r="EP243" s="26"/>
      <c r="EQ243" s="26"/>
      <c r="ER243" s="26"/>
      <c r="ES243" s="26"/>
      <c r="ET243" s="26"/>
      <c r="EU243" s="26"/>
      <c r="EV243" s="26"/>
      <c r="EW243" s="26"/>
      <c r="EX243" s="26"/>
      <c r="EY243" s="26"/>
      <c r="EZ243" s="26"/>
      <c r="FA243" s="26"/>
      <c r="FB243" s="26"/>
      <c r="FC243" s="26"/>
      <c r="FD243" s="26"/>
      <c r="FE243" s="26"/>
      <c r="FF243" s="26"/>
      <c r="FG243" s="26"/>
      <c r="FH243" s="26"/>
      <c r="FI243" s="26"/>
      <c r="FJ243" s="26"/>
      <c r="FK243" s="26"/>
      <c r="FL243" s="26"/>
      <c r="FM243" s="26"/>
      <c r="FN243" s="26"/>
      <c r="FO243" s="26"/>
      <c r="FP243" s="26"/>
      <c r="FQ243" s="26"/>
      <c r="FR243" s="26"/>
      <c r="FS243" s="26"/>
      <c r="FT243" s="26"/>
      <c r="FU243" s="26"/>
      <c r="FV243" s="26"/>
      <c r="FW243" s="26"/>
      <c r="FX243" s="26"/>
      <c r="FY243" s="26"/>
      <c r="FZ243" s="26"/>
      <c r="GA243" s="26"/>
      <c r="GB243" s="26"/>
      <c r="GC243" s="26"/>
      <c r="GD243" s="26"/>
      <c r="GE243" s="26"/>
      <c r="GF243" s="26"/>
      <c r="GG243" s="26"/>
      <c r="GH243" s="26"/>
      <c r="GI243" s="26"/>
      <c r="GJ243" s="26"/>
      <c r="GK243" s="26"/>
      <c r="GL243" s="26"/>
      <c r="GM243" s="26"/>
      <c r="GN243" s="26"/>
      <c r="GO243" s="26"/>
      <c r="GP243" s="26"/>
      <c r="GQ243" s="26"/>
      <c r="GR243" s="26"/>
      <c r="GS243" s="26"/>
      <c r="GT243" s="26"/>
      <c r="GU243" s="26"/>
      <c r="GV243" s="26"/>
      <c r="GW243" s="26"/>
      <c r="GX243" s="26"/>
      <c r="GY243" s="26"/>
      <c r="GZ243" s="26"/>
      <c r="HA243" s="26"/>
      <c r="HB243" s="26"/>
      <c r="HC243" s="26"/>
      <c r="HD243" s="26"/>
      <c r="HE243" s="26"/>
      <c r="HF243" s="26"/>
      <c r="HG243" s="26"/>
      <c r="HH243" s="26"/>
      <c r="HI243" s="26"/>
      <c r="HJ243" s="26"/>
      <c r="HK243" s="26"/>
      <c r="HL243" s="26"/>
      <c r="HM243" s="26"/>
      <c r="HN243" s="26"/>
      <c r="HO243" s="26"/>
      <c r="HP243" s="26"/>
      <c r="HQ243" s="26"/>
      <c r="HR243" s="26"/>
      <c r="HS243" s="26"/>
      <c r="HT243" s="26"/>
      <c r="HU243" s="26"/>
      <c r="HV243" s="26"/>
      <c r="HW243" s="26"/>
      <c r="HX243" s="26"/>
      <c r="HY243" s="26"/>
      <c r="HZ243" s="26"/>
      <c r="IA243" s="26"/>
      <c r="IB243" s="26"/>
      <c r="IC243" s="26"/>
      <c r="ID243" s="26"/>
      <c r="IE243" s="26"/>
      <c r="IF243" s="26"/>
      <c r="IG243" s="26"/>
      <c r="IH243" s="26"/>
      <c r="II243" s="26"/>
      <c r="IJ243" s="26"/>
      <c r="IK243" s="26"/>
      <c r="IL243" s="26"/>
      <c r="IM243" s="26"/>
      <c r="IN243" s="26"/>
      <c r="IO243" s="26"/>
      <c r="IP243" s="26"/>
      <c r="IQ243" s="26"/>
      <c r="IR243" s="26"/>
      <c r="IS243" s="26"/>
      <c r="IT243" s="26"/>
    </row>
    <row r="244" spans="1:254" ht="22.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c r="CV244" s="26"/>
      <c r="CW244" s="26"/>
      <c r="CX244" s="26"/>
      <c r="CY244" s="26"/>
      <c r="CZ244" s="26"/>
      <c r="DA244" s="26"/>
      <c r="DB244" s="26"/>
      <c r="DC244" s="26"/>
      <c r="DD244" s="26"/>
      <c r="DE244" s="26"/>
      <c r="DF244" s="26"/>
      <c r="DG244" s="26"/>
      <c r="DH244" s="26"/>
      <c r="DI244" s="26"/>
      <c r="DJ244" s="26"/>
      <c r="DK244" s="26"/>
      <c r="DL244" s="26"/>
      <c r="DM244" s="26"/>
      <c r="DN244" s="26"/>
      <c r="DO244" s="26"/>
      <c r="DP244" s="26"/>
      <c r="DQ244" s="26"/>
      <c r="DR244" s="26"/>
      <c r="DS244" s="26"/>
      <c r="DT244" s="26"/>
      <c r="DU244" s="26"/>
      <c r="DV244" s="26"/>
      <c r="DW244" s="26"/>
      <c r="DX244" s="26"/>
      <c r="DY244" s="26"/>
      <c r="DZ244" s="26"/>
      <c r="EA244" s="26"/>
      <c r="EB244" s="26"/>
      <c r="EC244" s="26"/>
      <c r="ED244" s="26"/>
      <c r="EE244" s="26"/>
      <c r="EF244" s="26"/>
      <c r="EG244" s="26"/>
      <c r="EH244" s="26"/>
      <c r="EI244" s="26"/>
      <c r="EJ244" s="26"/>
      <c r="EK244" s="26"/>
      <c r="EL244" s="26"/>
      <c r="EM244" s="26"/>
      <c r="EN244" s="26"/>
      <c r="EO244" s="26"/>
      <c r="EP244" s="26"/>
      <c r="EQ244" s="26"/>
      <c r="ER244" s="26"/>
      <c r="ES244" s="26"/>
      <c r="ET244" s="26"/>
      <c r="EU244" s="26"/>
      <c r="EV244" s="26"/>
      <c r="EW244" s="26"/>
      <c r="EX244" s="26"/>
      <c r="EY244" s="26"/>
      <c r="EZ244" s="26"/>
      <c r="FA244" s="26"/>
      <c r="FB244" s="26"/>
      <c r="FC244" s="26"/>
      <c r="FD244" s="26"/>
      <c r="FE244" s="26"/>
      <c r="FF244" s="26"/>
      <c r="FG244" s="26"/>
      <c r="FH244" s="26"/>
      <c r="FI244" s="26"/>
      <c r="FJ244" s="26"/>
      <c r="FK244" s="26"/>
      <c r="FL244" s="26"/>
      <c r="FM244" s="26"/>
      <c r="FN244" s="26"/>
      <c r="FO244" s="26"/>
      <c r="FP244" s="26"/>
      <c r="FQ244" s="26"/>
      <c r="FR244" s="26"/>
      <c r="FS244" s="26"/>
      <c r="FT244" s="26"/>
      <c r="FU244" s="26"/>
      <c r="FV244" s="26"/>
      <c r="FW244" s="26"/>
      <c r="FX244" s="26"/>
      <c r="FY244" s="26"/>
      <c r="FZ244" s="26"/>
      <c r="GA244" s="26"/>
      <c r="GB244" s="26"/>
      <c r="GC244" s="26"/>
      <c r="GD244" s="26"/>
      <c r="GE244" s="26"/>
      <c r="GF244" s="26"/>
      <c r="GG244" s="26"/>
      <c r="GH244" s="26"/>
      <c r="GI244" s="26"/>
      <c r="GJ244" s="26"/>
      <c r="GK244" s="26"/>
      <c r="GL244" s="26"/>
      <c r="GM244" s="26"/>
      <c r="GN244" s="26"/>
      <c r="GO244" s="26"/>
      <c r="GP244" s="26"/>
      <c r="GQ244" s="26"/>
      <c r="GR244" s="26"/>
      <c r="GS244" s="26"/>
      <c r="GT244" s="26"/>
      <c r="GU244" s="26"/>
      <c r="GV244" s="26"/>
      <c r="GW244" s="26"/>
      <c r="GX244" s="26"/>
      <c r="GY244" s="26"/>
      <c r="GZ244" s="26"/>
      <c r="HA244" s="26"/>
      <c r="HB244" s="26"/>
      <c r="HC244" s="26"/>
      <c r="HD244" s="26"/>
      <c r="HE244" s="26"/>
      <c r="HF244" s="26"/>
      <c r="HG244" s="26"/>
      <c r="HH244" s="26"/>
      <c r="HI244" s="26"/>
      <c r="HJ244" s="26"/>
      <c r="HK244" s="26"/>
      <c r="HL244" s="26"/>
      <c r="HM244" s="26"/>
      <c r="HN244" s="26"/>
      <c r="HO244" s="26"/>
      <c r="HP244" s="26"/>
      <c r="HQ244" s="26"/>
      <c r="HR244" s="26"/>
      <c r="HS244" s="26"/>
      <c r="HT244" s="26"/>
      <c r="HU244" s="26"/>
      <c r="HV244" s="26"/>
      <c r="HW244" s="26"/>
      <c r="HX244" s="26"/>
      <c r="HY244" s="26"/>
      <c r="HZ244" s="26"/>
      <c r="IA244" s="26"/>
      <c r="IB244" s="26"/>
      <c r="IC244" s="26"/>
      <c r="ID244" s="26"/>
      <c r="IE244" s="26"/>
      <c r="IF244" s="26"/>
      <c r="IG244" s="26"/>
      <c r="IH244" s="26"/>
      <c r="II244" s="26"/>
      <c r="IJ244" s="26"/>
      <c r="IK244" s="26"/>
      <c r="IL244" s="26"/>
      <c r="IM244" s="26"/>
      <c r="IN244" s="26"/>
      <c r="IO244" s="26"/>
      <c r="IP244" s="26"/>
      <c r="IQ244" s="26"/>
      <c r="IR244" s="26"/>
      <c r="IS244" s="26"/>
      <c r="IT244" s="26"/>
    </row>
    <row r="245" spans="1:254" ht="22.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c r="CV245" s="26"/>
      <c r="CW245" s="26"/>
      <c r="CX245" s="26"/>
      <c r="CY245" s="26"/>
      <c r="CZ245" s="26"/>
      <c r="DA245" s="26"/>
      <c r="DB245" s="26"/>
      <c r="DC245" s="26"/>
      <c r="DD245" s="26"/>
      <c r="DE245" s="26"/>
      <c r="DF245" s="26"/>
      <c r="DG245" s="26"/>
      <c r="DH245" s="26"/>
      <c r="DI245" s="26"/>
      <c r="DJ245" s="26"/>
      <c r="DK245" s="26"/>
      <c r="DL245" s="26"/>
      <c r="DM245" s="26"/>
      <c r="DN245" s="26"/>
      <c r="DO245" s="26"/>
      <c r="DP245" s="26"/>
      <c r="DQ245" s="26"/>
      <c r="DR245" s="26"/>
      <c r="DS245" s="26"/>
      <c r="DT245" s="26"/>
      <c r="DU245" s="26"/>
      <c r="DV245" s="26"/>
      <c r="DW245" s="26"/>
      <c r="DX245" s="26"/>
      <c r="DY245" s="26"/>
      <c r="DZ245" s="26"/>
      <c r="EA245" s="26"/>
      <c r="EB245" s="26"/>
      <c r="EC245" s="26"/>
      <c r="ED245" s="26"/>
      <c r="EE245" s="26"/>
      <c r="EF245" s="26"/>
      <c r="EG245" s="26"/>
      <c r="EH245" s="26"/>
      <c r="EI245" s="26"/>
      <c r="EJ245" s="26"/>
      <c r="EK245" s="26"/>
      <c r="EL245" s="26"/>
      <c r="EM245" s="26"/>
      <c r="EN245" s="26"/>
      <c r="EO245" s="26"/>
      <c r="EP245" s="26"/>
      <c r="EQ245" s="26"/>
      <c r="ER245" s="26"/>
      <c r="ES245" s="26"/>
      <c r="ET245" s="26"/>
      <c r="EU245" s="26"/>
      <c r="EV245" s="26"/>
      <c r="EW245" s="26"/>
      <c r="EX245" s="26"/>
      <c r="EY245" s="26"/>
      <c r="EZ245" s="26"/>
      <c r="FA245" s="26"/>
      <c r="FB245" s="26"/>
      <c r="FC245" s="26"/>
      <c r="FD245" s="26"/>
      <c r="FE245" s="26"/>
      <c r="FF245" s="26"/>
      <c r="FG245" s="26"/>
      <c r="FH245" s="26"/>
      <c r="FI245" s="26"/>
      <c r="FJ245" s="26"/>
      <c r="FK245" s="26"/>
      <c r="FL245" s="26"/>
      <c r="FM245" s="26"/>
      <c r="FN245" s="26"/>
      <c r="FO245" s="26"/>
      <c r="FP245" s="26"/>
      <c r="FQ245" s="26"/>
      <c r="FR245" s="26"/>
      <c r="FS245" s="26"/>
      <c r="FT245" s="26"/>
      <c r="FU245" s="26"/>
      <c r="FV245" s="26"/>
      <c r="FW245" s="26"/>
      <c r="FX245" s="26"/>
      <c r="FY245" s="26"/>
      <c r="FZ245" s="26"/>
      <c r="GA245" s="26"/>
      <c r="GB245" s="26"/>
      <c r="GC245" s="26"/>
      <c r="GD245" s="26"/>
      <c r="GE245" s="26"/>
      <c r="GF245" s="26"/>
      <c r="GG245" s="26"/>
      <c r="GH245" s="26"/>
      <c r="GI245" s="26"/>
      <c r="GJ245" s="26"/>
      <c r="GK245" s="26"/>
      <c r="GL245" s="26"/>
      <c r="GM245" s="26"/>
      <c r="GN245" s="26"/>
      <c r="GO245" s="26"/>
      <c r="GP245" s="26"/>
      <c r="GQ245" s="26"/>
      <c r="GR245" s="26"/>
      <c r="GS245" s="26"/>
      <c r="GT245" s="26"/>
      <c r="GU245" s="26"/>
      <c r="GV245" s="26"/>
      <c r="GW245" s="26"/>
      <c r="GX245" s="26"/>
      <c r="GY245" s="26"/>
      <c r="GZ245" s="26"/>
      <c r="HA245" s="26"/>
      <c r="HB245" s="26"/>
      <c r="HC245" s="26"/>
      <c r="HD245" s="26"/>
      <c r="HE245" s="26"/>
      <c r="HF245" s="26"/>
      <c r="HG245" s="26"/>
      <c r="HH245" s="26"/>
      <c r="HI245" s="26"/>
      <c r="HJ245" s="26"/>
      <c r="HK245" s="26"/>
      <c r="HL245" s="26"/>
      <c r="HM245" s="26"/>
      <c r="HN245" s="26"/>
      <c r="HO245" s="26"/>
      <c r="HP245" s="26"/>
      <c r="HQ245" s="26"/>
      <c r="HR245" s="26"/>
      <c r="HS245" s="26"/>
      <c r="HT245" s="26"/>
      <c r="HU245" s="26"/>
      <c r="HV245" s="26"/>
      <c r="HW245" s="26"/>
      <c r="HX245" s="26"/>
      <c r="HY245" s="26"/>
      <c r="HZ245" s="26"/>
      <c r="IA245" s="26"/>
      <c r="IB245" s="26"/>
      <c r="IC245" s="26"/>
      <c r="ID245" s="26"/>
      <c r="IE245" s="26"/>
      <c r="IF245" s="26"/>
      <c r="IG245" s="26"/>
      <c r="IH245" s="26"/>
      <c r="II245" s="26"/>
      <c r="IJ245" s="26"/>
      <c r="IK245" s="26"/>
      <c r="IL245" s="26"/>
      <c r="IM245" s="26"/>
      <c r="IN245" s="26"/>
      <c r="IO245" s="26"/>
      <c r="IP245" s="26"/>
      <c r="IQ245" s="26"/>
      <c r="IR245" s="26"/>
      <c r="IS245" s="26"/>
      <c r="IT245" s="26"/>
    </row>
    <row r="246" spans="1:254" ht="22.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6"/>
      <c r="EV246" s="26"/>
      <c r="EW246" s="26"/>
      <c r="EX246" s="26"/>
      <c r="EY246" s="26"/>
      <c r="EZ246" s="26"/>
      <c r="FA246" s="26"/>
      <c r="FB246" s="26"/>
      <c r="FC246" s="26"/>
      <c r="FD246" s="26"/>
      <c r="FE246" s="26"/>
      <c r="FF246" s="26"/>
      <c r="FG246" s="26"/>
      <c r="FH246" s="26"/>
      <c r="FI246" s="26"/>
      <c r="FJ246" s="26"/>
      <c r="FK246" s="26"/>
      <c r="FL246" s="26"/>
      <c r="FM246" s="26"/>
      <c r="FN246" s="26"/>
      <c r="FO246" s="26"/>
      <c r="FP246" s="26"/>
      <c r="FQ246" s="26"/>
      <c r="FR246" s="26"/>
      <c r="FS246" s="26"/>
      <c r="FT246" s="26"/>
      <c r="FU246" s="26"/>
      <c r="FV246" s="26"/>
      <c r="FW246" s="26"/>
      <c r="FX246" s="26"/>
      <c r="FY246" s="26"/>
      <c r="FZ246" s="26"/>
      <c r="GA246" s="26"/>
      <c r="GB246" s="26"/>
      <c r="GC246" s="26"/>
      <c r="GD246" s="26"/>
      <c r="GE246" s="26"/>
      <c r="GF246" s="26"/>
      <c r="GG246" s="26"/>
      <c r="GH246" s="26"/>
      <c r="GI246" s="26"/>
      <c r="GJ246" s="26"/>
      <c r="GK246" s="26"/>
      <c r="GL246" s="26"/>
      <c r="GM246" s="26"/>
      <c r="GN246" s="26"/>
      <c r="GO246" s="26"/>
      <c r="GP246" s="26"/>
      <c r="GQ246" s="26"/>
      <c r="GR246" s="26"/>
      <c r="GS246" s="26"/>
      <c r="GT246" s="26"/>
      <c r="GU246" s="26"/>
      <c r="GV246" s="26"/>
      <c r="GW246" s="26"/>
      <c r="GX246" s="26"/>
      <c r="GY246" s="26"/>
      <c r="GZ246" s="26"/>
      <c r="HA246" s="26"/>
      <c r="HB246" s="26"/>
      <c r="HC246" s="26"/>
      <c r="HD246" s="26"/>
      <c r="HE246" s="26"/>
      <c r="HF246" s="26"/>
      <c r="HG246" s="26"/>
      <c r="HH246" s="26"/>
      <c r="HI246" s="26"/>
      <c r="HJ246" s="26"/>
      <c r="HK246" s="26"/>
      <c r="HL246" s="26"/>
      <c r="HM246" s="26"/>
      <c r="HN246" s="26"/>
      <c r="HO246" s="26"/>
      <c r="HP246" s="26"/>
      <c r="HQ246" s="26"/>
      <c r="HR246" s="26"/>
      <c r="HS246" s="26"/>
      <c r="HT246" s="26"/>
      <c r="HU246" s="26"/>
      <c r="HV246" s="26"/>
      <c r="HW246" s="26"/>
      <c r="HX246" s="26"/>
      <c r="HY246" s="26"/>
      <c r="HZ246" s="26"/>
      <c r="IA246" s="26"/>
      <c r="IB246" s="26"/>
      <c r="IC246" s="26"/>
      <c r="ID246" s="26"/>
      <c r="IE246" s="26"/>
      <c r="IF246" s="26"/>
      <c r="IG246" s="26"/>
      <c r="IH246" s="26"/>
      <c r="II246" s="26"/>
      <c r="IJ246" s="26"/>
      <c r="IK246" s="26"/>
      <c r="IL246" s="26"/>
      <c r="IM246" s="26"/>
      <c r="IN246" s="26"/>
      <c r="IO246" s="26"/>
      <c r="IP246" s="26"/>
      <c r="IQ246" s="26"/>
      <c r="IR246" s="26"/>
      <c r="IS246" s="26"/>
      <c r="IT246" s="26"/>
    </row>
    <row r="247" spans="1:254" ht="22.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c r="DM247" s="26"/>
      <c r="DN247" s="26"/>
      <c r="DO247" s="26"/>
      <c r="DP247" s="26"/>
      <c r="DQ247" s="26"/>
      <c r="DR247" s="26"/>
      <c r="DS247" s="26"/>
      <c r="DT247" s="26"/>
      <c r="DU247" s="26"/>
      <c r="DV247" s="26"/>
      <c r="DW247" s="26"/>
      <c r="DX247" s="26"/>
      <c r="DY247" s="26"/>
      <c r="DZ247" s="26"/>
      <c r="EA247" s="26"/>
      <c r="EB247" s="26"/>
      <c r="EC247" s="26"/>
      <c r="ED247" s="26"/>
      <c r="EE247" s="26"/>
      <c r="EF247" s="26"/>
      <c r="EG247" s="26"/>
      <c r="EH247" s="26"/>
      <c r="EI247" s="26"/>
      <c r="EJ247" s="26"/>
      <c r="EK247" s="26"/>
      <c r="EL247" s="26"/>
      <c r="EM247" s="26"/>
      <c r="EN247" s="26"/>
      <c r="EO247" s="26"/>
      <c r="EP247" s="26"/>
      <c r="EQ247" s="26"/>
      <c r="ER247" s="26"/>
      <c r="ES247" s="26"/>
      <c r="ET247" s="26"/>
      <c r="EU247" s="26"/>
      <c r="EV247" s="26"/>
      <c r="EW247" s="26"/>
      <c r="EX247" s="26"/>
      <c r="EY247" s="26"/>
      <c r="EZ247" s="26"/>
      <c r="FA247" s="26"/>
      <c r="FB247" s="26"/>
      <c r="FC247" s="26"/>
      <c r="FD247" s="26"/>
      <c r="FE247" s="26"/>
      <c r="FF247" s="26"/>
      <c r="FG247" s="26"/>
      <c r="FH247" s="26"/>
      <c r="FI247" s="26"/>
      <c r="FJ247" s="26"/>
      <c r="FK247" s="26"/>
      <c r="FL247" s="26"/>
      <c r="FM247" s="26"/>
      <c r="FN247" s="26"/>
      <c r="FO247" s="26"/>
      <c r="FP247" s="26"/>
      <c r="FQ247" s="26"/>
      <c r="FR247" s="26"/>
      <c r="FS247" s="26"/>
      <c r="FT247" s="26"/>
      <c r="FU247" s="26"/>
      <c r="FV247" s="26"/>
      <c r="FW247" s="26"/>
      <c r="FX247" s="26"/>
      <c r="FY247" s="26"/>
      <c r="FZ247" s="26"/>
      <c r="GA247" s="26"/>
      <c r="GB247" s="26"/>
      <c r="GC247" s="26"/>
      <c r="GD247" s="26"/>
      <c r="GE247" s="26"/>
      <c r="GF247" s="26"/>
      <c r="GG247" s="26"/>
      <c r="GH247" s="26"/>
      <c r="GI247" s="26"/>
      <c r="GJ247" s="26"/>
      <c r="GK247" s="26"/>
      <c r="GL247" s="26"/>
      <c r="GM247" s="26"/>
      <c r="GN247" s="26"/>
      <c r="GO247" s="26"/>
      <c r="GP247" s="26"/>
      <c r="GQ247" s="26"/>
      <c r="GR247" s="26"/>
      <c r="GS247" s="26"/>
      <c r="GT247" s="26"/>
      <c r="GU247" s="26"/>
      <c r="GV247" s="26"/>
      <c r="GW247" s="26"/>
      <c r="GX247" s="26"/>
      <c r="GY247" s="26"/>
      <c r="GZ247" s="26"/>
      <c r="HA247" s="26"/>
      <c r="HB247" s="26"/>
      <c r="HC247" s="26"/>
      <c r="HD247" s="26"/>
      <c r="HE247" s="26"/>
      <c r="HF247" s="26"/>
      <c r="HG247" s="26"/>
      <c r="HH247" s="26"/>
      <c r="HI247" s="26"/>
      <c r="HJ247" s="26"/>
      <c r="HK247" s="26"/>
      <c r="HL247" s="26"/>
      <c r="HM247" s="26"/>
      <c r="HN247" s="26"/>
      <c r="HO247" s="26"/>
      <c r="HP247" s="26"/>
      <c r="HQ247" s="26"/>
      <c r="HR247" s="26"/>
      <c r="HS247" s="26"/>
      <c r="HT247" s="26"/>
      <c r="HU247" s="26"/>
      <c r="HV247" s="26"/>
      <c r="HW247" s="26"/>
      <c r="HX247" s="26"/>
      <c r="HY247" s="26"/>
      <c r="HZ247" s="26"/>
      <c r="IA247" s="26"/>
      <c r="IB247" s="26"/>
      <c r="IC247" s="26"/>
      <c r="ID247" s="26"/>
      <c r="IE247" s="26"/>
      <c r="IF247" s="26"/>
      <c r="IG247" s="26"/>
      <c r="IH247" s="26"/>
      <c r="II247" s="26"/>
      <c r="IJ247" s="26"/>
      <c r="IK247" s="26"/>
      <c r="IL247" s="26"/>
      <c r="IM247" s="26"/>
      <c r="IN247" s="26"/>
      <c r="IO247" s="26"/>
      <c r="IP247" s="26"/>
      <c r="IQ247" s="26"/>
      <c r="IR247" s="26"/>
      <c r="IS247" s="26"/>
      <c r="IT247" s="26"/>
    </row>
    <row r="248" spans="1:254" ht="22.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c r="CR248" s="26"/>
      <c r="CS248" s="26"/>
      <c r="CT248" s="26"/>
      <c r="CU248" s="26"/>
      <c r="CV248" s="26"/>
      <c r="CW248" s="26"/>
      <c r="CX248" s="26"/>
      <c r="CY248" s="26"/>
      <c r="CZ248" s="26"/>
      <c r="DA248" s="26"/>
      <c r="DB248" s="26"/>
      <c r="DC248" s="26"/>
      <c r="DD248" s="26"/>
      <c r="DE248" s="26"/>
      <c r="DF248" s="26"/>
      <c r="DG248" s="26"/>
      <c r="DH248" s="26"/>
      <c r="DI248" s="26"/>
      <c r="DJ248" s="26"/>
      <c r="DK248" s="26"/>
      <c r="DL248" s="26"/>
      <c r="DM248" s="26"/>
      <c r="DN248" s="26"/>
      <c r="DO248" s="26"/>
      <c r="DP248" s="26"/>
      <c r="DQ248" s="26"/>
      <c r="DR248" s="26"/>
      <c r="DS248" s="26"/>
      <c r="DT248" s="26"/>
      <c r="DU248" s="26"/>
      <c r="DV248" s="26"/>
      <c r="DW248" s="26"/>
      <c r="DX248" s="26"/>
      <c r="DY248" s="26"/>
      <c r="DZ248" s="26"/>
      <c r="EA248" s="26"/>
      <c r="EB248" s="26"/>
      <c r="EC248" s="26"/>
      <c r="ED248" s="26"/>
      <c r="EE248" s="26"/>
      <c r="EF248" s="26"/>
      <c r="EG248" s="26"/>
      <c r="EH248" s="26"/>
      <c r="EI248" s="26"/>
      <c r="EJ248" s="26"/>
      <c r="EK248" s="26"/>
      <c r="EL248" s="26"/>
      <c r="EM248" s="26"/>
      <c r="EN248" s="26"/>
      <c r="EO248" s="26"/>
      <c r="EP248" s="26"/>
      <c r="EQ248" s="26"/>
      <c r="ER248" s="26"/>
      <c r="ES248" s="26"/>
      <c r="ET248" s="26"/>
      <c r="EU248" s="26"/>
      <c r="EV248" s="26"/>
      <c r="EW248" s="26"/>
      <c r="EX248" s="26"/>
      <c r="EY248" s="26"/>
      <c r="EZ248" s="26"/>
      <c r="FA248" s="26"/>
      <c r="FB248" s="26"/>
      <c r="FC248" s="26"/>
      <c r="FD248" s="26"/>
      <c r="FE248" s="26"/>
      <c r="FF248" s="26"/>
      <c r="FG248" s="26"/>
      <c r="FH248" s="26"/>
      <c r="FI248" s="26"/>
      <c r="FJ248" s="26"/>
      <c r="FK248" s="26"/>
      <c r="FL248" s="26"/>
      <c r="FM248" s="26"/>
      <c r="FN248" s="26"/>
      <c r="FO248" s="26"/>
      <c r="FP248" s="26"/>
      <c r="FQ248" s="26"/>
      <c r="FR248" s="26"/>
      <c r="FS248" s="26"/>
      <c r="FT248" s="26"/>
      <c r="FU248" s="26"/>
      <c r="FV248" s="26"/>
      <c r="FW248" s="26"/>
      <c r="FX248" s="26"/>
      <c r="FY248" s="26"/>
      <c r="FZ248" s="26"/>
      <c r="GA248" s="26"/>
      <c r="GB248" s="26"/>
      <c r="GC248" s="26"/>
      <c r="GD248" s="26"/>
      <c r="GE248" s="26"/>
      <c r="GF248" s="26"/>
      <c r="GG248" s="26"/>
      <c r="GH248" s="26"/>
      <c r="GI248" s="26"/>
      <c r="GJ248" s="26"/>
      <c r="GK248" s="26"/>
      <c r="GL248" s="26"/>
      <c r="GM248" s="26"/>
      <c r="GN248" s="26"/>
      <c r="GO248" s="26"/>
      <c r="GP248" s="26"/>
      <c r="GQ248" s="26"/>
      <c r="GR248" s="26"/>
      <c r="GS248" s="26"/>
      <c r="GT248" s="26"/>
      <c r="GU248" s="26"/>
      <c r="GV248" s="26"/>
      <c r="GW248" s="26"/>
      <c r="GX248" s="26"/>
      <c r="GY248" s="26"/>
      <c r="GZ248" s="26"/>
      <c r="HA248" s="26"/>
      <c r="HB248" s="26"/>
      <c r="HC248" s="26"/>
      <c r="HD248" s="26"/>
      <c r="HE248" s="26"/>
      <c r="HF248" s="26"/>
      <c r="HG248" s="26"/>
      <c r="HH248" s="26"/>
      <c r="HI248" s="26"/>
      <c r="HJ248" s="26"/>
      <c r="HK248" s="26"/>
      <c r="HL248" s="26"/>
      <c r="HM248" s="26"/>
      <c r="HN248" s="26"/>
      <c r="HO248" s="26"/>
      <c r="HP248" s="26"/>
      <c r="HQ248" s="26"/>
      <c r="HR248" s="26"/>
      <c r="HS248" s="26"/>
      <c r="HT248" s="26"/>
      <c r="HU248" s="26"/>
      <c r="HV248" s="26"/>
      <c r="HW248" s="26"/>
      <c r="HX248" s="26"/>
      <c r="HY248" s="26"/>
      <c r="HZ248" s="26"/>
      <c r="IA248" s="26"/>
      <c r="IB248" s="26"/>
      <c r="IC248" s="26"/>
      <c r="ID248" s="26"/>
      <c r="IE248" s="26"/>
      <c r="IF248" s="26"/>
      <c r="IG248" s="26"/>
      <c r="IH248" s="26"/>
      <c r="II248" s="26"/>
      <c r="IJ248" s="26"/>
      <c r="IK248" s="26"/>
      <c r="IL248" s="26"/>
      <c r="IM248" s="26"/>
      <c r="IN248" s="26"/>
      <c r="IO248" s="26"/>
      <c r="IP248" s="26"/>
      <c r="IQ248" s="26"/>
      <c r="IR248" s="26"/>
      <c r="IS248" s="26"/>
      <c r="IT248" s="26"/>
    </row>
    <row r="249" spans="1:254" ht="22.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c r="CR249" s="26"/>
      <c r="CS249" s="26"/>
      <c r="CT249" s="26"/>
      <c r="CU249" s="26"/>
      <c r="CV249" s="26"/>
      <c r="CW249" s="26"/>
      <c r="CX249" s="26"/>
      <c r="CY249" s="26"/>
      <c r="CZ249" s="26"/>
      <c r="DA249" s="26"/>
      <c r="DB249" s="26"/>
      <c r="DC249" s="26"/>
      <c r="DD249" s="26"/>
      <c r="DE249" s="26"/>
      <c r="DF249" s="26"/>
      <c r="DG249" s="26"/>
      <c r="DH249" s="26"/>
      <c r="DI249" s="26"/>
      <c r="DJ249" s="26"/>
      <c r="DK249" s="26"/>
      <c r="DL249" s="26"/>
      <c r="DM249" s="26"/>
      <c r="DN249" s="26"/>
      <c r="DO249" s="26"/>
      <c r="DP249" s="26"/>
      <c r="DQ249" s="26"/>
      <c r="DR249" s="26"/>
      <c r="DS249" s="26"/>
      <c r="DT249" s="26"/>
      <c r="DU249" s="26"/>
      <c r="DV249" s="26"/>
      <c r="DW249" s="26"/>
      <c r="DX249" s="26"/>
      <c r="DY249" s="26"/>
      <c r="DZ249" s="26"/>
      <c r="EA249" s="26"/>
      <c r="EB249" s="26"/>
      <c r="EC249" s="26"/>
      <c r="ED249" s="26"/>
      <c r="EE249" s="26"/>
      <c r="EF249" s="26"/>
      <c r="EG249" s="26"/>
      <c r="EH249" s="26"/>
      <c r="EI249" s="26"/>
      <c r="EJ249" s="26"/>
      <c r="EK249" s="26"/>
      <c r="EL249" s="26"/>
      <c r="EM249" s="26"/>
      <c r="EN249" s="26"/>
      <c r="EO249" s="26"/>
      <c r="EP249" s="26"/>
      <c r="EQ249" s="26"/>
      <c r="ER249" s="26"/>
      <c r="ES249" s="26"/>
      <c r="ET249" s="26"/>
      <c r="EU249" s="26"/>
      <c r="EV249" s="26"/>
      <c r="EW249" s="26"/>
      <c r="EX249" s="26"/>
      <c r="EY249" s="26"/>
      <c r="EZ249" s="26"/>
      <c r="FA249" s="26"/>
      <c r="FB249" s="26"/>
      <c r="FC249" s="26"/>
      <c r="FD249" s="26"/>
      <c r="FE249" s="26"/>
      <c r="FF249" s="26"/>
      <c r="FG249" s="26"/>
      <c r="FH249" s="26"/>
      <c r="FI249" s="26"/>
      <c r="FJ249" s="26"/>
      <c r="FK249" s="26"/>
      <c r="FL249" s="26"/>
      <c r="FM249" s="26"/>
      <c r="FN249" s="26"/>
      <c r="FO249" s="26"/>
      <c r="FP249" s="26"/>
      <c r="FQ249" s="26"/>
      <c r="FR249" s="26"/>
      <c r="FS249" s="26"/>
      <c r="FT249" s="26"/>
      <c r="FU249" s="26"/>
      <c r="FV249" s="26"/>
      <c r="FW249" s="26"/>
      <c r="FX249" s="26"/>
      <c r="FY249" s="26"/>
      <c r="FZ249" s="26"/>
      <c r="GA249" s="26"/>
      <c r="GB249" s="26"/>
      <c r="GC249" s="26"/>
      <c r="GD249" s="26"/>
      <c r="GE249" s="26"/>
      <c r="GF249" s="26"/>
      <c r="GG249" s="26"/>
      <c r="GH249" s="26"/>
      <c r="GI249" s="26"/>
      <c r="GJ249" s="26"/>
      <c r="GK249" s="26"/>
      <c r="GL249" s="26"/>
      <c r="GM249" s="26"/>
      <c r="GN249" s="26"/>
      <c r="GO249" s="26"/>
      <c r="GP249" s="26"/>
      <c r="GQ249" s="26"/>
      <c r="GR249" s="26"/>
      <c r="GS249" s="26"/>
      <c r="GT249" s="26"/>
      <c r="GU249" s="26"/>
      <c r="GV249" s="26"/>
      <c r="GW249" s="26"/>
      <c r="GX249" s="26"/>
      <c r="GY249" s="26"/>
      <c r="GZ249" s="26"/>
      <c r="HA249" s="26"/>
      <c r="HB249" s="26"/>
      <c r="HC249" s="26"/>
      <c r="HD249" s="26"/>
      <c r="HE249" s="26"/>
      <c r="HF249" s="26"/>
      <c r="HG249" s="26"/>
      <c r="HH249" s="26"/>
      <c r="HI249" s="26"/>
      <c r="HJ249" s="26"/>
      <c r="HK249" s="26"/>
      <c r="HL249" s="26"/>
      <c r="HM249" s="26"/>
      <c r="HN249" s="26"/>
      <c r="HO249" s="26"/>
      <c r="HP249" s="26"/>
      <c r="HQ249" s="26"/>
      <c r="HR249" s="26"/>
      <c r="HS249" s="26"/>
      <c r="HT249" s="26"/>
      <c r="HU249" s="26"/>
      <c r="HV249" s="26"/>
      <c r="HW249" s="26"/>
      <c r="HX249" s="26"/>
      <c r="HY249" s="26"/>
      <c r="HZ249" s="26"/>
      <c r="IA249" s="26"/>
      <c r="IB249" s="26"/>
      <c r="IC249" s="26"/>
      <c r="ID249" s="26"/>
      <c r="IE249" s="26"/>
      <c r="IF249" s="26"/>
      <c r="IG249" s="26"/>
      <c r="IH249" s="26"/>
      <c r="II249" s="26"/>
      <c r="IJ249" s="26"/>
      <c r="IK249" s="26"/>
      <c r="IL249" s="26"/>
      <c r="IM249" s="26"/>
      <c r="IN249" s="26"/>
      <c r="IO249" s="26"/>
      <c r="IP249" s="26"/>
      <c r="IQ249" s="26"/>
      <c r="IR249" s="26"/>
      <c r="IS249" s="26"/>
      <c r="IT249" s="26"/>
    </row>
    <row r="250" spans="1:254" ht="22.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c r="DE250" s="26"/>
      <c r="DF250" s="26"/>
      <c r="DG250" s="26"/>
      <c r="DH250" s="26"/>
      <c r="DI250" s="26"/>
      <c r="DJ250" s="26"/>
      <c r="DK250" s="26"/>
      <c r="DL250" s="26"/>
      <c r="DM250" s="26"/>
      <c r="DN250" s="26"/>
      <c r="DO250" s="26"/>
      <c r="DP250" s="26"/>
      <c r="DQ250" s="26"/>
      <c r="DR250" s="26"/>
      <c r="DS250" s="26"/>
      <c r="DT250" s="26"/>
      <c r="DU250" s="26"/>
      <c r="DV250" s="26"/>
      <c r="DW250" s="26"/>
      <c r="DX250" s="26"/>
      <c r="DY250" s="26"/>
      <c r="DZ250" s="26"/>
      <c r="EA250" s="26"/>
      <c r="EB250" s="26"/>
      <c r="EC250" s="26"/>
      <c r="ED250" s="26"/>
      <c r="EE250" s="26"/>
      <c r="EF250" s="26"/>
      <c r="EG250" s="26"/>
      <c r="EH250" s="26"/>
      <c r="EI250" s="26"/>
      <c r="EJ250" s="26"/>
      <c r="EK250" s="26"/>
      <c r="EL250" s="26"/>
      <c r="EM250" s="26"/>
      <c r="EN250" s="26"/>
      <c r="EO250" s="26"/>
      <c r="EP250" s="26"/>
      <c r="EQ250" s="26"/>
      <c r="ER250" s="26"/>
      <c r="ES250" s="26"/>
      <c r="ET250" s="26"/>
      <c r="EU250" s="26"/>
      <c r="EV250" s="26"/>
      <c r="EW250" s="26"/>
      <c r="EX250" s="26"/>
      <c r="EY250" s="26"/>
      <c r="EZ250" s="26"/>
      <c r="FA250" s="26"/>
      <c r="FB250" s="26"/>
      <c r="FC250" s="26"/>
      <c r="FD250" s="26"/>
      <c r="FE250" s="26"/>
      <c r="FF250" s="26"/>
      <c r="FG250" s="26"/>
      <c r="FH250" s="26"/>
      <c r="FI250" s="26"/>
      <c r="FJ250" s="26"/>
      <c r="FK250" s="26"/>
      <c r="FL250" s="26"/>
      <c r="FM250" s="26"/>
      <c r="FN250" s="26"/>
      <c r="FO250" s="26"/>
      <c r="FP250" s="26"/>
      <c r="FQ250" s="26"/>
      <c r="FR250" s="26"/>
      <c r="FS250" s="26"/>
      <c r="FT250" s="26"/>
      <c r="FU250" s="26"/>
      <c r="FV250" s="26"/>
      <c r="FW250" s="26"/>
      <c r="FX250" s="26"/>
      <c r="FY250" s="26"/>
      <c r="FZ250" s="26"/>
      <c r="GA250" s="26"/>
      <c r="GB250" s="26"/>
      <c r="GC250" s="26"/>
      <c r="GD250" s="26"/>
      <c r="GE250" s="26"/>
      <c r="GF250" s="26"/>
      <c r="GG250" s="26"/>
      <c r="GH250" s="26"/>
      <c r="GI250" s="26"/>
      <c r="GJ250" s="26"/>
      <c r="GK250" s="26"/>
      <c r="GL250" s="26"/>
      <c r="GM250" s="26"/>
      <c r="GN250" s="26"/>
      <c r="GO250" s="26"/>
      <c r="GP250" s="26"/>
      <c r="GQ250" s="26"/>
      <c r="GR250" s="26"/>
      <c r="GS250" s="26"/>
      <c r="GT250" s="26"/>
      <c r="GU250" s="26"/>
      <c r="GV250" s="26"/>
      <c r="GW250" s="26"/>
      <c r="GX250" s="26"/>
      <c r="GY250" s="26"/>
      <c r="GZ250" s="26"/>
      <c r="HA250" s="26"/>
      <c r="HB250" s="26"/>
      <c r="HC250" s="26"/>
      <c r="HD250" s="26"/>
      <c r="HE250" s="26"/>
      <c r="HF250" s="26"/>
      <c r="HG250" s="26"/>
      <c r="HH250" s="26"/>
      <c r="HI250" s="26"/>
      <c r="HJ250" s="26"/>
      <c r="HK250" s="26"/>
      <c r="HL250" s="26"/>
      <c r="HM250" s="26"/>
      <c r="HN250" s="26"/>
      <c r="HO250" s="26"/>
      <c r="HP250" s="26"/>
      <c r="HQ250" s="26"/>
      <c r="HR250" s="26"/>
      <c r="HS250" s="26"/>
      <c r="HT250" s="26"/>
      <c r="HU250" s="26"/>
      <c r="HV250" s="26"/>
      <c r="HW250" s="26"/>
      <c r="HX250" s="26"/>
      <c r="HY250" s="26"/>
      <c r="HZ250" s="26"/>
      <c r="IA250" s="26"/>
      <c r="IB250" s="26"/>
      <c r="IC250" s="26"/>
      <c r="ID250" s="26"/>
      <c r="IE250" s="26"/>
      <c r="IF250" s="26"/>
      <c r="IG250" s="26"/>
      <c r="IH250" s="26"/>
      <c r="II250" s="26"/>
      <c r="IJ250" s="26"/>
      <c r="IK250" s="26"/>
      <c r="IL250" s="26"/>
      <c r="IM250" s="26"/>
      <c r="IN250" s="26"/>
      <c r="IO250" s="26"/>
      <c r="IP250" s="26"/>
      <c r="IQ250" s="26"/>
      <c r="IR250" s="26"/>
      <c r="IS250" s="26"/>
      <c r="IT250" s="26"/>
    </row>
    <row r="251" spans="1:254" ht="22.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c r="DE251" s="26"/>
      <c r="DF251" s="26"/>
      <c r="DG251" s="26"/>
      <c r="DH251" s="26"/>
      <c r="DI251" s="26"/>
      <c r="DJ251" s="26"/>
      <c r="DK251" s="26"/>
      <c r="DL251" s="26"/>
      <c r="DM251" s="26"/>
      <c r="DN251" s="26"/>
      <c r="DO251" s="26"/>
      <c r="DP251" s="26"/>
      <c r="DQ251" s="26"/>
      <c r="DR251" s="26"/>
      <c r="DS251" s="26"/>
      <c r="DT251" s="26"/>
      <c r="DU251" s="26"/>
      <c r="DV251" s="26"/>
      <c r="DW251" s="26"/>
      <c r="DX251" s="26"/>
      <c r="DY251" s="26"/>
      <c r="DZ251" s="26"/>
      <c r="EA251" s="26"/>
      <c r="EB251" s="26"/>
      <c r="EC251" s="26"/>
      <c r="ED251" s="26"/>
      <c r="EE251" s="26"/>
      <c r="EF251" s="26"/>
      <c r="EG251" s="26"/>
      <c r="EH251" s="26"/>
      <c r="EI251" s="26"/>
      <c r="EJ251" s="26"/>
      <c r="EK251" s="26"/>
      <c r="EL251" s="26"/>
      <c r="EM251" s="26"/>
      <c r="EN251" s="26"/>
      <c r="EO251" s="26"/>
      <c r="EP251" s="26"/>
      <c r="EQ251" s="26"/>
      <c r="ER251" s="26"/>
      <c r="ES251" s="26"/>
      <c r="ET251" s="26"/>
      <c r="EU251" s="26"/>
      <c r="EV251" s="26"/>
      <c r="EW251" s="26"/>
      <c r="EX251" s="26"/>
      <c r="EY251" s="26"/>
      <c r="EZ251" s="26"/>
      <c r="FA251" s="26"/>
      <c r="FB251" s="26"/>
      <c r="FC251" s="26"/>
      <c r="FD251" s="26"/>
      <c r="FE251" s="26"/>
      <c r="FF251" s="26"/>
      <c r="FG251" s="26"/>
      <c r="FH251" s="26"/>
      <c r="FI251" s="26"/>
      <c r="FJ251" s="26"/>
      <c r="FK251" s="26"/>
      <c r="FL251" s="26"/>
      <c r="FM251" s="26"/>
      <c r="FN251" s="26"/>
      <c r="FO251" s="26"/>
      <c r="FP251" s="26"/>
      <c r="FQ251" s="26"/>
      <c r="FR251" s="26"/>
      <c r="FS251" s="26"/>
      <c r="FT251" s="26"/>
      <c r="FU251" s="26"/>
      <c r="FV251" s="26"/>
      <c r="FW251" s="26"/>
      <c r="FX251" s="26"/>
      <c r="FY251" s="26"/>
      <c r="FZ251" s="26"/>
      <c r="GA251" s="26"/>
      <c r="GB251" s="26"/>
      <c r="GC251" s="26"/>
      <c r="GD251" s="26"/>
      <c r="GE251" s="26"/>
      <c r="GF251" s="26"/>
      <c r="GG251" s="26"/>
      <c r="GH251" s="26"/>
      <c r="GI251" s="26"/>
      <c r="GJ251" s="26"/>
      <c r="GK251" s="26"/>
      <c r="GL251" s="26"/>
      <c r="GM251" s="26"/>
      <c r="GN251" s="26"/>
      <c r="GO251" s="26"/>
      <c r="GP251" s="26"/>
      <c r="GQ251" s="26"/>
      <c r="GR251" s="26"/>
      <c r="GS251" s="26"/>
      <c r="GT251" s="26"/>
      <c r="GU251" s="26"/>
      <c r="GV251" s="26"/>
      <c r="GW251" s="26"/>
      <c r="GX251" s="26"/>
      <c r="GY251" s="26"/>
      <c r="GZ251" s="26"/>
      <c r="HA251" s="26"/>
      <c r="HB251" s="26"/>
      <c r="HC251" s="26"/>
      <c r="HD251" s="26"/>
      <c r="HE251" s="26"/>
      <c r="HF251" s="26"/>
      <c r="HG251" s="26"/>
      <c r="HH251" s="26"/>
      <c r="HI251" s="26"/>
      <c r="HJ251" s="26"/>
      <c r="HK251" s="26"/>
      <c r="HL251" s="26"/>
      <c r="HM251" s="26"/>
      <c r="HN251" s="26"/>
      <c r="HO251" s="26"/>
      <c r="HP251" s="26"/>
      <c r="HQ251" s="26"/>
      <c r="HR251" s="26"/>
      <c r="HS251" s="26"/>
      <c r="HT251" s="26"/>
      <c r="HU251" s="26"/>
      <c r="HV251" s="26"/>
      <c r="HW251" s="26"/>
      <c r="HX251" s="26"/>
      <c r="HY251" s="26"/>
      <c r="HZ251" s="26"/>
      <c r="IA251" s="26"/>
      <c r="IB251" s="26"/>
      <c r="IC251" s="26"/>
      <c r="ID251" s="26"/>
      <c r="IE251" s="26"/>
      <c r="IF251" s="26"/>
      <c r="IG251" s="26"/>
      <c r="IH251" s="26"/>
      <c r="II251" s="26"/>
      <c r="IJ251" s="26"/>
      <c r="IK251" s="26"/>
      <c r="IL251" s="26"/>
      <c r="IM251" s="26"/>
      <c r="IN251" s="26"/>
      <c r="IO251" s="26"/>
      <c r="IP251" s="26"/>
      <c r="IQ251" s="26"/>
      <c r="IR251" s="26"/>
      <c r="IS251" s="26"/>
      <c r="IT251" s="26"/>
    </row>
    <row r="252" spans="1:254" ht="22.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c r="CV252" s="26"/>
      <c r="CW252" s="26"/>
      <c r="CX252" s="26"/>
      <c r="CY252" s="26"/>
      <c r="CZ252" s="26"/>
      <c r="DA252" s="26"/>
      <c r="DB252" s="26"/>
      <c r="DC252" s="26"/>
      <c r="DD252" s="26"/>
      <c r="DE252" s="26"/>
      <c r="DF252" s="26"/>
      <c r="DG252" s="26"/>
      <c r="DH252" s="26"/>
      <c r="DI252" s="26"/>
      <c r="DJ252" s="26"/>
      <c r="DK252" s="26"/>
      <c r="DL252" s="26"/>
      <c r="DM252" s="26"/>
      <c r="DN252" s="26"/>
      <c r="DO252" s="26"/>
      <c r="DP252" s="26"/>
      <c r="DQ252" s="26"/>
      <c r="DR252" s="26"/>
      <c r="DS252" s="26"/>
      <c r="DT252" s="26"/>
      <c r="DU252" s="26"/>
      <c r="DV252" s="26"/>
      <c r="DW252" s="26"/>
      <c r="DX252" s="26"/>
      <c r="DY252" s="26"/>
      <c r="DZ252" s="26"/>
      <c r="EA252" s="26"/>
      <c r="EB252" s="26"/>
      <c r="EC252" s="26"/>
      <c r="ED252" s="26"/>
      <c r="EE252" s="26"/>
      <c r="EF252" s="26"/>
      <c r="EG252" s="26"/>
      <c r="EH252" s="26"/>
      <c r="EI252" s="26"/>
      <c r="EJ252" s="26"/>
      <c r="EK252" s="26"/>
      <c r="EL252" s="26"/>
      <c r="EM252" s="26"/>
      <c r="EN252" s="26"/>
      <c r="EO252" s="26"/>
      <c r="EP252" s="26"/>
      <c r="EQ252" s="26"/>
      <c r="ER252" s="26"/>
      <c r="ES252" s="26"/>
      <c r="ET252" s="26"/>
      <c r="EU252" s="26"/>
      <c r="EV252" s="26"/>
      <c r="EW252" s="26"/>
      <c r="EX252" s="26"/>
      <c r="EY252" s="26"/>
      <c r="EZ252" s="26"/>
      <c r="FA252" s="26"/>
      <c r="FB252" s="26"/>
      <c r="FC252" s="26"/>
      <c r="FD252" s="26"/>
      <c r="FE252" s="26"/>
      <c r="FF252" s="26"/>
      <c r="FG252" s="26"/>
      <c r="FH252" s="26"/>
      <c r="FI252" s="26"/>
      <c r="FJ252" s="26"/>
      <c r="FK252" s="26"/>
      <c r="FL252" s="26"/>
      <c r="FM252" s="26"/>
      <c r="FN252" s="26"/>
      <c r="FO252" s="26"/>
      <c r="FP252" s="26"/>
      <c r="FQ252" s="26"/>
      <c r="FR252" s="26"/>
      <c r="FS252" s="26"/>
      <c r="FT252" s="26"/>
      <c r="FU252" s="26"/>
      <c r="FV252" s="26"/>
      <c r="FW252" s="26"/>
      <c r="FX252" s="26"/>
      <c r="FY252" s="26"/>
      <c r="FZ252" s="26"/>
      <c r="GA252" s="26"/>
      <c r="GB252" s="26"/>
      <c r="GC252" s="26"/>
      <c r="GD252" s="26"/>
      <c r="GE252" s="26"/>
      <c r="GF252" s="26"/>
      <c r="GG252" s="26"/>
      <c r="GH252" s="26"/>
      <c r="GI252" s="26"/>
      <c r="GJ252" s="26"/>
      <c r="GK252" s="26"/>
      <c r="GL252" s="26"/>
      <c r="GM252" s="26"/>
      <c r="GN252" s="26"/>
      <c r="GO252" s="26"/>
      <c r="GP252" s="26"/>
      <c r="GQ252" s="26"/>
      <c r="GR252" s="26"/>
      <c r="GS252" s="26"/>
      <c r="GT252" s="26"/>
      <c r="GU252" s="26"/>
      <c r="GV252" s="26"/>
      <c r="GW252" s="26"/>
      <c r="GX252" s="26"/>
      <c r="GY252" s="26"/>
      <c r="GZ252" s="26"/>
      <c r="HA252" s="26"/>
      <c r="HB252" s="26"/>
      <c r="HC252" s="26"/>
      <c r="HD252" s="26"/>
      <c r="HE252" s="26"/>
      <c r="HF252" s="26"/>
      <c r="HG252" s="26"/>
      <c r="HH252" s="26"/>
      <c r="HI252" s="26"/>
      <c r="HJ252" s="26"/>
      <c r="HK252" s="26"/>
      <c r="HL252" s="26"/>
      <c r="HM252" s="26"/>
      <c r="HN252" s="26"/>
      <c r="HO252" s="26"/>
      <c r="HP252" s="26"/>
      <c r="HQ252" s="26"/>
      <c r="HR252" s="26"/>
      <c r="HS252" s="26"/>
      <c r="HT252" s="26"/>
      <c r="HU252" s="26"/>
      <c r="HV252" s="26"/>
      <c r="HW252" s="26"/>
      <c r="HX252" s="26"/>
      <c r="HY252" s="26"/>
      <c r="HZ252" s="26"/>
      <c r="IA252" s="26"/>
      <c r="IB252" s="26"/>
      <c r="IC252" s="26"/>
      <c r="ID252" s="26"/>
      <c r="IE252" s="26"/>
      <c r="IF252" s="26"/>
      <c r="IG252" s="26"/>
      <c r="IH252" s="26"/>
      <c r="II252" s="26"/>
      <c r="IJ252" s="26"/>
      <c r="IK252" s="26"/>
      <c r="IL252" s="26"/>
      <c r="IM252" s="26"/>
      <c r="IN252" s="26"/>
      <c r="IO252" s="26"/>
      <c r="IP252" s="26"/>
      <c r="IQ252" s="26"/>
      <c r="IR252" s="26"/>
      <c r="IS252" s="26"/>
      <c r="IT252" s="26"/>
    </row>
    <row r="253" spans="1:254" ht="22.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c r="CQ253" s="26"/>
      <c r="CR253" s="26"/>
      <c r="CS253" s="26"/>
      <c r="CT253" s="26"/>
      <c r="CU253" s="26"/>
      <c r="CV253" s="26"/>
      <c r="CW253" s="26"/>
      <c r="CX253" s="26"/>
      <c r="CY253" s="26"/>
      <c r="CZ253" s="26"/>
      <c r="DA253" s="26"/>
      <c r="DB253" s="26"/>
      <c r="DC253" s="26"/>
      <c r="DD253" s="26"/>
      <c r="DE253" s="26"/>
      <c r="DF253" s="26"/>
      <c r="DG253" s="26"/>
      <c r="DH253" s="26"/>
      <c r="DI253" s="26"/>
      <c r="DJ253" s="26"/>
      <c r="DK253" s="26"/>
      <c r="DL253" s="26"/>
      <c r="DM253" s="26"/>
      <c r="DN253" s="26"/>
      <c r="DO253" s="26"/>
      <c r="DP253" s="26"/>
      <c r="DQ253" s="26"/>
      <c r="DR253" s="26"/>
      <c r="DS253" s="26"/>
      <c r="DT253" s="26"/>
      <c r="DU253" s="26"/>
      <c r="DV253" s="26"/>
      <c r="DW253" s="26"/>
      <c r="DX253" s="26"/>
      <c r="DY253" s="26"/>
      <c r="DZ253" s="26"/>
      <c r="EA253" s="26"/>
      <c r="EB253" s="26"/>
      <c r="EC253" s="26"/>
      <c r="ED253" s="26"/>
      <c r="EE253" s="26"/>
      <c r="EF253" s="26"/>
      <c r="EG253" s="26"/>
      <c r="EH253" s="26"/>
      <c r="EI253" s="26"/>
      <c r="EJ253" s="26"/>
      <c r="EK253" s="26"/>
      <c r="EL253" s="26"/>
      <c r="EM253" s="26"/>
      <c r="EN253" s="26"/>
      <c r="EO253" s="26"/>
      <c r="EP253" s="26"/>
      <c r="EQ253" s="26"/>
      <c r="ER253" s="26"/>
      <c r="ES253" s="26"/>
      <c r="ET253" s="26"/>
      <c r="EU253" s="26"/>
      <c r="EV253" s="26"/>
      <c r="EW253" s="26"/>
      <c r="EX253" s="26"/>
      <c r="EY253" s="26"/>
      <c r="EZ253" s="26"/>
      <c r="FA253" s="26"/>
      <c r="FB253" s="26"/>
      <c r="FC253" s="26"/>
      <c r="FD253" s="26"/>
      <c r="FE253" s="26"/>
      <c r="FF253" s="26"/>
      <c r="FG253" s="26"/>
      <c r="FH253" s="26"/>
      <c r="FI253" s="26"/>
      <c r="FJ253" s="26"/>
      <c r="FK253" s="26"/>
      <c r="FL253" s="26"/>
      <c r="FM253" s="26"/>
      <c r="FN253" s="26"/>
      <c r="FO253" s="26"/>
      <c r="FP253" s="26"/>
      <c r="FQ253" s="26"/>
      <c r="FR253" s="26"/>
      <c r="FS253" s="26"/>
      <c r="FT253" s="26"/>
      <c r="FU253" s="26"/>
      <c r="FV253" s="26"/>
      <c r="FW253" s="26"/>
      <c r="FX253" s="26"/>
      <c r="FY253" s="26"/>
      <c r="FZ253" s="26"/>
      <c r="GA253" s="26"/>
      <c r="GB253" s="26"/>
      <c r="GC253" s="26"/>
      <c r="GD253" s="26"/>
      <c r="GE253" s="26"/>
      <c r="GF253" s="26"/>
      <c r="GG253" s="26"/>
      <c r="GH253" s="26"/>
      <c r="GI253" s="26"/>
      <c r="GJ253" s="26"/>
      <c r="GK253" s="26"/>
      <c r="GL253" s="26"/>
      <c r="GM253" s="26"/>
      <c r="GN253" s="26"/>
      <c r="GO253" s="26"/>
      <c r="GP253" s="26"/>
      <c r="GQ253" s="26"/>
      <c r="GR253" s="26"/>
      <c r="GS253" s="26"/>
      <c r="GT253" s="26"/>
      <c r="GU253" s="26"/>
      <c r="GV253" s="26"/>
      <c r="GW253" s="26"/>
      <c r="GX253" s="26"/>
      <c r="GY253" s="26"/>
      <c r="GZ253" s="26"/>
      <c r="HA253" s="26"/>
      <c r="HB253" s="26"/>
      <c r="HC253" s="26"/>
      <c r="HD253" s="26"/>
      <c r="HE253" s="26"/>
      <c r="HF253" s="26"/>
      <c r="HG253" s="26"/>
      <c r="HH253" s="26"/>
      <c r="HI253" s="26"/>
      <c r="HJ253" s="26"/>
      <c r="HK253" s="26"/>
      <c r="HL253" s="26"/>
      <c r="HM253" s="26"/>
      <c r="HN253" s="26"/>
      <c r="HO253" s="26"/>
      <c r="HP253" s="26"/>
      <c r="HQ253" s="26"/>
      <c r="HR253" s="26"/>
      <c r="HS253" s="26"/>
      <c r="HT253" s="26"/>
      <c r="HU253" s="26"/>
      <c r="HV253" s="26"/>
      <c r="HW253" s="26"/>
      <c r="HX253" s="26"/>
      <c r="HY253" s="26"/>
      <c r="HZ253" s="26"/>
      <c r="IA253" s="26"/>
      <c r="IB253" s="26"/>
      <c r="IC253" s="26"/>
      <c r="ID253" s="26"/>
      <c r="IE253" s="26"/>
      <c r="IF253" s="26"/>
      <c r="IG253" s="26"/>
      <c r="IH253" s="26"/>
      <c r="II253" s="26"/>
      <c r="IJ253" s="26"/>
      <c r="IK253" s="26"/>
      <c r="IL253" s="26"/>
      <c r="IM253" s="26"/>
      <c r="IN253" s="26"/>
      <c r="IO253" s="26"/>
      <c r="IP253" s="26"/>
      <c r="IQ253" s="26"/>
      <c r="IR253" s="26"/>
      <c r="IS253" s="26"/>
      <c r="IT253" s="26"/>
    </row>
    <row r="254" spans="1:254" ht="22.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c r="CW254" s="26"/>
      <c r="CX254" s="26"/>
      <c r="CY254" s="26"/>
      <c r="CZ254" s="26"/>
      <c r="DA254" s="26"/>
      <c r="DB254" s="26"/>
      <c r="DC254" s="26"/>
      <c r="DD254" s="26"/>
      <c r="DE254" s="26"/>
      <c r="DF254" s="26"/>
      <c r="DG254" s="26"/>
      <c r="DH254" s="26"/>
      <c r="DI254" s="26"/>
      <c r="DJ254" s="26"/>
      <c r="DK254" s="26"/>
      <c r="DL254" s="26"/>
      <c r="DM254" s="26"/>
      <c r="DN254" s="26"/>
      <c r="DO254" s="26"/>
      <c r="DP254" s="26"/>
      <c r="DQ254" s="26"/>
      <c r="DR254" s="26"/>
      <c r="DS254" s="26"/>
      <c r="DT254" s="26"/>
      <c r="DU254" s="26"/>
      <c r="DV254" s="26"/>
      <c r="DW254" s="26"/>
      <c r="DX254" s="26"/>
      <c r="DY254" s="26"/>
      <c r="DZ254" s="26"/>
      <c r="EA254" s="26"/>
      <c r="EB254" s="26"/>
      <c r="EC254" s="26"/>
      <c r="ED254" s="26"/>
      <c r="EE254" s="26"/>
      <c r="EF254" s="26"/>
      <c r="EG254" s="26"/>
      <c r="EH254" s="26"/>
      <c r="EI254" s="26"/>
      <c r="EJ254" s="26"/>
      <c r="EK254" s="26"/>
      <c r="EL254" s="26"/>
      <c r="EM254" s="26"/>
      <c r="EN254" s="26"/>
      <c r="EO254" s="26"/>
      <c r="EP254" s="26"/>
      <c r="EQ254" s="26"/>
      <c r="ER254" s="26"/>
      <c r="ES254" s="26"/>
      <c r="ET254" s="26"/>
      <c r="EU254" s="26"/>
      <c r="EV254" s="26"/>
      <c r="EW254" s="26"/>
      <c r="EX254" s="26"/>
      <c r="EY254" s="26"/>
      <c r="EZ254" s="26"/>
      <c r="FA254" s="26"/>
      <c r="FB254" s="26"/>
      <c r="FC254" s="26"/>
      <c r="FD254" s="26"/>
      <c r="FE254" s="26"/>
      <c r="FF254" s="26"/>
      <c r="FG254" s="26"/>
      <c r="FH254" s="26"/>
      <c r="FI254" s="26"/>
      <c r="FJ254" s="26"/>
      <c r="FK254" s="26"/>
      <c r="FL254" s="26"/>
      <c r="FM254" s="26"/>
      <c r="FN254" s="26"/>
      <c r="FO254" s="26"/>
      <c r="FP254" s="26"/>
      <c r="FQ254" s="26"/>
      <c r="FR254" s="26"/>
      <c r="FS254" s="26"/>
      <c r="FT254" s="26"/>
      <c r="FU254" s="26"/>
      <c r="FV254" s="26"/>
      <c r="FW254" s="26"/>
      <c r="FX254" s="26"/>
      <c r="FY254" s="26"/>
      <c r="FZ254" s="26"/>
      <c r="GA254" s="26"/>
      <c r="GB254" s="26"/>
      <c r="GC254" s="26"/>
      <c r="GD254" s="26"/>
      <c r="GE254" s="26"/>
      <c r="GF254" s="26"/>
      <c r="GG254" s="26"/>
      <c r="GH254" s="26"/>
      <c r="GI254" s="26"/>
      <c r="GJ254" s="26"/>
      <c r="GK254" s="26"/>
      <c r="GL254" s="26"/>
      <c r="GM254" s="26"/>
      <c r="GN254" s="26"/>
      <c r="GO254" s="26"/>
      <c r="GP254" s="26"/>
      <c r="GQ254" s="26"/>
      <c r="GR254" s="26"/>
      <c r="GS254" s="26"/>
      <c r="GT254" s="26"/>
      <c r="GU254" s="26"/>
      <c r="GV254" s="26"/>
      <c r="GW254" s="26"/>
      <c r="GX254" s="26"/>
      <c r="GY254" s="26"/>
      <c r="GZ254" s="26"/>
      <c r="HA254" s="26"/>
      <c r="HB254" s="26"/>
      <c r="HC254" s="26"/>
      <c r="HD254" s="26"/>
      <c r="HE254" s="26"/>
      <c r="HF254" s="26"/>
      <c r="HG254" s="26"/>
      <c r="HH254" s="26"/>
      <c r="HI254" s="26"/>
      <c r="HJ254" s="26"/>
      <c r="HK254" s="26"/>
      <c r="HL254" s="26"/>
      <c r="HM254" s="26"/>
      <c r="HN254" s="26"/>
      <c r="HO254" s="26"/>
      <c r="HP254" s="26"/>
      <c r="HQ254" s="26"/>
      <c r="HR254" s="26"/>
      <c r="HS254" s="26"/>
      <c r="HT254" s="26"/>
      <c r="HU254" s="26"/>
      <c r="HV254" s="26"/>
      <c r="HW254" s="26"/>
      <c r="HX254" s="26"/>
      <c r="HY254" s="26"/>
      <c r="HZ254" s="26"/>
      <c r="IA254" s="26"/>
      <c r="IB254" s="26"/>
      <c r="IC254" s="26"/>
      <c r="ID254" s="26"/>
      <c r="IE254" s="26"/>
      <c r="IF254" s="26"/>
      <c r="IG254" s="26"/>
      <c r="IH254" s="26"/>
      <c r="II254" s="26"/>
      <c r="IJ254" s="26"/>
      <c r="IK254" s="26"/>
      <c r="IL254" s="26"/>
      <c r="IM254" s="26"/>
      <c r="IN254" s="26"/>
      <c r="IO254" s="26"/>
      <c r="IP254" s="26"/>
      <c r="IQ254" s="26"/>
      <c r="IR254" s="26"/>
      <c r="IS254" s="26"/>
      <c r="IT254" s="26"/>
    </row>
    <row r="255" spans="1:254" ht="22.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c r="CQ255" s="26"/>
      <c r="CR255" s="26"/>
      <c r="CS255" s="26"/>
      <c r="CT255" s="26"/>
      <c r="CU255" s="26"/>
      <c r="CV255" s="26"/>
      <c r="CW255" s="26"/>
      <c r="CX255" s="26"/>
      <c r="CY255" s="26"/>
      <c r="CZ255" s="26"/>
      <c r="DA255" s="26"/>
      <c r="DB255" s="26"/>
      <c r="DC255" s="26"/>
      <c r="DD255" s="26"/>
      <c r="DE255" s="26"/>
      <c r="DF255" s="26"/>
      <c r="DG255" s="26"/>
      <c r="DH255" s="26"/>
      <c r="DI255" s="26"/>
      <c r="DJ255" s="26"/>
      <c r="DK255" s="26"/>
      <c r="DL255" s="26"/>
      <c r="DM255" s="26"/>
      <c r="DN255" s="26"/>
      <c r="DO255" s="26"/>
      <c r="DP255" s="26"/>
      <c r="DQ255" s="26"/>
      <c r="DR255" s="26"/>
      <c r="DS255" s="26"/>
      <c r="DT255" s="26"/>
      <c r="DU255" s="26"/>
      <c r="DV255" s="26"/>
      <c r="DW255" s="26"/>
      <c r="DX255" s="26"/>
      <c r="DY255" s="26"/>
      <c r="DZ255" s="26"/>
      <c r="EA255" s="26"/>
      <c r="EB255" s="26"/>
      <c r="EC255" s="26"/>
      <c r="ED255" s="26"/>
      <c r="EE255" s="26"/>
      <c r="EF255" s="26"/>
      <c r="EG255" s="26"/>
      <c r="EH255" s="26"/>
      <c r="EI255" s="26"/>
      <c r="EJ255" s="26"/>
      <c r="EK255" s="26"/>
      <c r="EL255" s="26"/>
      <c r="EM255" s="26"/>
      <c r="EN255" s="26"/>
      <c r="EO255" s="26"/>
      <c r="EP255" s="26"/>
      <c r="EQ255" s="26"/>
      <c r="ER255" s="26"/>
      <c r="ES255" s="26"/>
      <c r="ET255" s="26"/>
      <c r="EU255" s="26"/>
      <c r="EV255" s="26"/>
      <c r="EW255" s="26"/>
      <c r="EX255" s="26"/>
      <c r="EY255" s="26"/>
      <c r="EZ255" s="26"/>
      <c r="FA255" s="26"/>
      <c r="FB255" s="26"/>
      <c r="FC255" s="26"/>
      <c r="FD255" s="26"/>
      <c r="FE255" s="26"/>
      <c r="FF255" s="26"/>
      <c r="FG255" s="26"/>
      <c r="FH255" s="26"/>
      <c r="FI255" s="26"/>
      <c r="FJ255" s="26"/>
      <c r="FK255" s="26"/>
      <c r="FL255" s="26"/>
      <c r="FM255" s="26"/>
      <c r="FN255" s="26"/>
      <c r="FO255" s="26"/>
      <c r="FP255" s="26"/>
      <c r="FQ255" s="26"/>
      <c r="FR255" s="26"/>
      <c r="FS255" s="26"/>
      <c r="FT255" s="26"/>
      <c r="FU255" s="26"/>
      <c r="FV255" s="26"/>
      <c r="FW255" s="26"/>
      <c r="FX255" s="26"/>
      <c r="FY255" s="26"/>
      <c r="FZ255" s="26"/>
      <c r="GA255" s="26"/>
      <c r="GB255" s="26"/>
      <c r="GC255" s="26"/>
      <c r="GD255" s="26"/>
      <c r="GE255" s="26"/>
      <c r="GF255" s="26"/>
      <c r="GG255" s="26"/>
      <c r="GH255" s="26"/>
      <c r="GI255" s="26"/>
      <c r="GJ255" s="26"/>
      <c r="GK255" s="26"/>
      <c r="GL255" s="26"/>
      <c r="GM255" s="26"/>
      <c r="GN255" s="26"/>
      <c r="GO255" s="26"/>
      <c r="GP255" s="26"/>
      <c r="GQ255" s="26"/>
      <c r="GR255" s="26"/>
      <c r="GS255" s="26"/>
      <c r="GT255" s="26"/>
      <c r="GU255" s="26"/>
      <c r="GV255" s="26"/>
      <c r="GW255" s="26"/>
      <c r="GX255" s="26"/>
      <c r="GY255" s="26"/>
      <c r="GZ255" s="26"/>
      <c r="HA255" s="26"/>
      <c r="HB255" s="26"/>
      <c r="HC255" s="26"/>
      <c r="HD255" s="26"/>
      <c r="HE255" s="26"/>
      <c r="HF255" s="26"/>
      <c r="HG255" s="26"/>
      <c r="HH255" s="26"/>
      <c r="HI255" s="26"/>
      <c r="HJ255" s="26"/>
      <c r="HK255" s="26"/>
      <c r="HL255" s="26"/>
      <c r="HM255" s="26"/>
      <c r="HN255" s="26"/>
      <c r="HO255" s="26"/>
      <c r="HP255" s="26"/>
      <c r="HQ255" s="26"/>
      <c r="HR255" s="26"/>
      <c r="HS255" s="26"/>
      <c r="HT255" s="26"/>
      <c r="HU255" s="26"/>
      <c r="HV255" s="26"/>
      <c r="HW255" s="26"/>
      <c r="HX255" s="26"/>
      <c r="HY255" s="26"/>
      <c r="HZ255" s="26"/>
      <c r="IA255" s="26"/>
      <c r="IB255" s="26"/>
      <c r="IC255" s="26"/>
      <c r="ID255" s="26"/>
      <c r="IE255" s="26"/>
      <c r="IF255" s="26"/>
      <c r="IG255" s="26"/>
      <c r="IH255" s="26"/>
      <c r="II255" s="26"/>
      <c r="IJ255" s="26"/>
      <c r="IK255" s="26"/>
      <c r="IL255" s="26"/>
      <c r="IM255" s="26"/>
      <c r="IN255" s="26"/>
      <c r="IO255" s="26"/>
      <c r="IP255" s="26"/>
      <c r="IQ255" s="26"/>
      <c r="IR255" s="26"/>
      <c r="IS255" s="26"/>
      <c r="IT255" s="26"/>
    </row>
    <row r="256" spans="1:254" ht="22.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c r="EZ256" s="26"/>
      <c r="FA256" s="26"/>
      <c r="FB256" s="26"/>
      <c r="FC256" s="26"/>
      <c r="FD256" s="26"/>
      <c r="FE256" s="26"/>
      <c r="FF256" s="26"/>
      <c r="FG256" s="26"/>
      <c r="FH256" s="26"/>
      <c r="FI256" s="26"/>
      <c r="FJ256" s="26"/>
      <c r="FK256" s="26"/>
      <c r="FL256" s="26"/>
      <c r="FM256" s="26"/>
      <c r="FN256" s="26"/>
      <c r="FO256" s="26"/>
      <c r="FP256" s="26"/>
      <c r="FQ256" s="26"/>
      <c r="FR256" s="26"/>
      <c r="FS256" s="26"/>
      <c r="FT256" s="26"/>
      <c r="FU256" s="26"/>
      <c r="FV256" s="26"/>
      <c r="FW256" s="26"/>
      <c r="FX256" s="26"/>
      <c r="FY256" s="26"/>
      <c r="FZ256" s="26"/>
      <c r="GA256" s="26"/>
      <c r="GB256" s="26"/>
      <c r="GC256" s="26"/>
      <c r="GD256" s="26"/>
      <c r="GE256" s="26"/>
      <c r="GF256" s="26"/>
      <c r="GG256" s="26"/>
      <c r="GH256" s="26"/>
      <c r="GI256" s="26"/>
      <c r="GJ256" s="26"/>
      <c r="GK256" s="26"/>
      <c r="GL256" s="26"/>
      <c r="GM256" s="26"/>
      <c r="GN256" s="26"/>
      <c r="GO256" s="26"/>
      <c r="GP256" s="26"/>
      <c r="GQ256" s="26"/>
      <c r="GR256" s="26"/>
      <c r="GS256" s="26"/>
      <c r="GT256" s="26"/>
      <c r="GU256" s="26"/>
      <c r="GV256" s="26"/>
      <c r="GW256" s="26"/>
      <c r="GX256" s="26"/>
      <c r="GY256" s="26"/>
      <c r="GZ256" s="26"/>
      <c r="HA256" s="26"/>
      <c r="HB256" s="26"/>
      <c r="HC256" s="26"/>
      <c r="HD256" s="26"/>
      <c r="HE256" s="26"/>
      <c r="HF256" s="26"/>
      <c r="HG256" s="26"/>
      <c r="HH256" s="26"/>
      <c r="HI256" s="26"/>
      <c r="HJ256" s="26"/>
      <c r="HK256" s="26"/>
      <c r="HL256" s="26"/>
      <c r="HM256" s="26"/>
      <c r="HN256" s="26"/>
      <c r="HO256" s="26"/>
      <c r="HP256" s="26"/>
      <c r="HQ256" s="26"/>
      <c r="HR256" s="26"/>
      <c r="HS256" s="26"/>
      <c r="HT256" s="26"/>
      <c r="HU256" s="26"/>
      <c r="HV256" s="26"/>
      <c r="HW256" s="26"/>
      <c r="HX256" s="26"/>
      <c r="HY256" s="26"/>
      <c r="HZ256" s="26"/>
      <c r="IA256" s="26"/>
      <c r="IB256" s="26"/>
      <c r="IC256" s="26"/>
      <c r="ID256" s="26"/>
      <c r="IE256" s="26"/>
      <c r="IF256" s="26"/>
      <c r="IG256" s="26"/>
      <c r="IH256" s="26"/>
      <c r="II256" s="26"/>
      <c r="IJ256" s="26"/>
      <c r="IK256" s="26"/>
      <c r="IL256" s="26"/>
      <c r="IM256" s="26"/>
      <c r="IN256" s="26"/>
      <c r="IO256" s="26"/>
      <c r="IP256" s="26"/>
      <c r="IQ256" s="26"/>
      <c r="IR256" s="26"/>
      <c r="IS256" s="26"/>
      <c r="IT256" s="26"/>
    </row>
    <row r="257" spans="1:254" ht="22.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c r="DE257" s="26"/>
      <c r="DF257" s="26"/>
      <c r="DG257" s="26"/>
      <c r="DH257" s="26"/>
      <c r="DI257" s="26"/>
      <c r="DJ257" s="26"/>
      <c r="DK257" s="26"/>
      <c r="DL257" s="26"/>
      <c r="DM257" s="26"/>
      <c r="DN257" s="26"/>
      <c r="DO257" s="26"/>
      <c r="DP257" s="26"/>
      <c r="DQ257" s="26"/>
      <c r="DR257" s="26"/>
      <c r="DS257" s="26"/>
      <c r="DT257" s="26"/>
      <c r="DU257" s="26"/>
      <c r="DV257" s="26"/>
      <c r="DW257" s="26"/>
      <c r="DX257" s="26"/>
      <c r="DY257" s="26"/>
      <c r="DZ257" s="26"/>
      <c r="EA257" s="26"/>
      <c r="EB257" s="26"/>
      <c r="EC257" s="26"/>
      <c r="ED257" s="26"/>
      <c r="EE257" s="26"/>
      <c r="EF257" s="26"/>
      <c r="EG257" s="26"/>
      <c r="EH257" s="26"/>
      <c r="EI257" s="26"/>
      <c r="EJ257" s="26"/>
      <c r="EK257" s="26"/>
      <c r="EL257" s="26"/>
      <c r="EM257" s="26"/>
      <c r="EN257" s="26"/>
      <c r="EO257" s="26"/>
      <c r="EP257" s="26"/>
      <c r="EQ257" s="26"/>
      <c r="ER257" s="26"/>
      <c r="ES257" s="26"/>
      <c r="ET257" s="26"/>
      <c r="EU257" s="26"/>
      <c r="EV257" s="26"/>
      <c r="EW257" s="26"/>
      <c r="EX257" s="26"/>
      <c r="EY257" s="26"/>
      <c r="EZ257" s="26"/>
      <c r="FA257" s="26"/>
      <c r="FB257" s="26"/>
      <c r="FC257" s="26"/>
      <c r="FD257" s="26"/>
      <c r="FE257" s="26"/>
      <c r="FF257" s="26"/>
      <c r="FG257" s="26"/>
      <c r="FH257" s="26"/>
      <c r="FI257" s="26"/>
      <c r="FJ257" s="26"/>
      <c r="FK257" s="26"/>
      <c r="FL257" s="26"/>
      <c r="FM257" s="26"/>
      <c r="FN257" s="26"/>
      <c r="FO257" s="26"/>
      <c r="FP257" s="26"/>
      <c r="FQ257" s="26"/>
      <c r="FR257" s="26"/>
      <c r="FS257" s="26"/>
      <c r="FT257" s="26"/>
      <c r="FU257" s="26"/>
      <c r="FV257" s="26"/>
      <c r="FW257" s="26"/>
      <c r="FX257" s="26"/>
      <c r="FY257" s="26"/>
      <c r="FZ257" s="26"/>
      <c r="GA257" s="26"/>
      <c r="GB257" s="26"/>
      <c r="GC257" s="26"/>
      <c r="GD257" s="26"/>
      <c r="GE257" s="26"/>
      <c r="GF257" s="26"/>
      <c r="GG257" s="26"/>
      <c r="GH257" s="26"/>
      <c r="GI257" s="26"/>
      <c r="GJ257" s="26"/>
      <c r="GK257" s="26"/>
      <c r="GL257" s="26"/>
      <c r="GM257" s="26"/>
      <c r="GN257" s="26"/>
      <c r="GO257" s="26"/>
      <c r="GP257" s="26"/>
      <c r="GQ257" s="26"/>
      <c r="GR257" s="26"/>
      <c r="GS257" s="26"/>
      <c r="GT257" s="26"/>
      <c r="GU257" s="26"/>
      <c r="GV257" s="26"/>
      <c r="GW257" s="26"/>
      <c r="GX257" s="26"/>
      <c r="GY257" s="26"/>
      <c r="GZ257" s="26"/>
      <c r="HA257" s="26"/>
      <c r="HB257" s="26"/>
      <c r="HC257" s="26"/>
      <c r="HD257" s="26"/>
      <c r="HE257" s="26"/>
      <c r="HF257" s="26"/>
      <c r="HG257" s="26"/>
      <c r="HH257" s="26"/>
      <c r="HI257" s="26"/>
      <c r="HJ257" s="26"/>
      <c r="HK257" s="26"/>
      <c r="HL257" s="26"/>
      <c r="HM257" s="26"/>
      <c r="HN257" s="26"/>
      <c r="HO257" s="26"/>
      <c r="HP257" s="26"/>
      <c r="HQ257" s="26"/>
      <c r="HR257" s="26"/>
      <c r="HS257" s="26"/>
      <c r="HT257" s="26"/>
      <c r="HU257" s="26"/>
      <c r="HV257" s="26"/>
      <c r="HW257" s="26"/>
      <c r="HX257" s="26"/>
      <c r="HY257" s="26"/>
      <c r="HZ257" s="26"/>
      <c r="IA257" s="26"/>
      <c r="IB257" s="26"/>
      <c r="IC257" s="26"/>
      <c r="ID257" s="26"/>
      <c r="IE257" s="26"/>
      <c r="IF257" s="26"/>
      <c r="IG257" s="26"/>
      <c r="IH257" s="26"/>
      <c r="II257" s="26"/>
      <c r="IJ257" s="26"/>
      <c r="IK257" s="26"/>
      <c r="IL257" s="26"/>
      <c r="IM257" s="26"/>
      <c r="IN257" s="26"/>
      <c r="IO257" s="26"/>
      <c r="IP257" s="26"/>
      <c r="IQ257" s="26"/>
      <c r="IR257" s="26"/>
      <c r="IS257" s="26"/>
      <c r="IT257" s="26"/>
    </row>
    <row r="258" spans="1:254" ht="22.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c r="CQ258" s="26"/>
      <c r="CR258" s="26"/>
      <c r="CS258" s="26"/>
      <c r="CT258" s="26"/>
      <c r="CU258" s="26"/>
      <c r="CV258" s="26"/>
      <c r="CW258" s="26"/>
      <c r="CX258" s="26"/>
      <c r="CY258" s="26"/>
      <c r="CZ258" s="26"/>
      <c r="DA258" s="26"/>
      <c r="DB258" s="26"/>
      <c r="DC258" s="26"/>
      <c r="DD258" s="26"/>
      <c r="DE258" s="26"/>
      <c r="DF258" s="26"/>
      <c r="DG258" s="26"/>
      <c r="DH258" s="26"/>
      <c r="DI258" s="26"/>
      <c r="DJ258" s="26"/>
      <c r="DK258" s="26"/>
      <c r="DL258" s="26"/>
      <c r="DM258" s="26"/>
      <c r="DN258" s="26"/>
      <c r="DO258" s="26"/>
      <c r="DP258" s="26"/>
      <c r="DQ258" s="26"/>
      <c r="DR258" s="26"/>
      <c r="DS258" s="26"/>
      <c r="DT258" s="26"/>
      <c r="DU258" s="26"/>
      <c r="DV258" s="26"/>
      <c r="DW258" s="26"/>
      <c r="DX258" s="26"/>
      <c r="DY258" s="26"/>
      <c r="DZ258" s="26"/>
      <c r="EA258" s="26"/>
      <c r="EB258" s="26"/>
      <c r="EC258" s="26"/>
      <c r="ED258" s="26"/>
      <c r="EE258" s="26"/>
      <c r="EF258" s="26"/>
      <c r="EG258" s="26"/>
      <c r="EH258" s="26"/>
      <c r="EI258" s="26"/>
      <c r="EJ258" s="26"/>
      <c r="EK258" s="26"/>
      <c r="EL258" s="26"/>
      <c r="EM258" s="26"/>
      <c r="EN258" s="26"/>
      <c r="EO258" s="26"/>
      <c r="EP258" s="26"/>
      <c r="EQ258" s="26"/>
      <c r="ER258" s="26"/>
      <c r="ES258" s="26"/>
      <c r="ET258" s="26"/>
      <c r="EU258" s="26"/>
      <c r="EV258" s="26"/>
      <c r="EW258" s="26"/>
      <c r="EX258" s="26"/>
      <c r="EY258" s="26"/>
      <c r="EZ258" s="26"/>
      <c r="FA258" s="26"/>
      <c r="FB258" s="26"/>
      <c r="FC258" s="26"/>
      <c r="FD258" s="26"/>
      <c r="FE258" s="26"/>
      <c r="FF258" s="26"/>
      <c r="FG258" s="26"/>
      <c r="FH258" s="26"/>
      <c r="FI258" s="26"/>
      <c r="FJ258" s="26"/>
      <c r="FK258" s="26"/>
      <c r="FL258" s="26"/>
      <c r="FM258" s="26"/>
      <c r="FN258" s="26"/>
      <c r="FO258" s="26"/>
      <c r="FP258" s="26"/>
      <c r="FQ258" s="26"/>
      <c r="FR258" s="26"/>
      <c r="FS258" s="26"/>
      <c r="FT258" s="26"/>
      <c r="FU258" s="26"/>
      <c r="FV258" s="26"/>
      <c r="FW258" s="26"/>
      <c r="FX258" s="26"/>
      <c r="FY258" s="26"/>
      <c r="FZ258" s="26"/>
      <c r="GA258" s="26"/>
      <c r="GB258" s="26"/>
      <c r="GC258" s="26"/>
      <c r="GD258" s="26"/>
      <c r="GE258" s="26"/>
      <c r="GF258" s="26"/>
      <c r="GG258" s="26"/>
      <c r="GH258" s="26"/>
      <c r="GI258" s="26"/>
      <c r="GJ258" s="26"/>
      <c r="GK258" s="26"/>
      <c r="GL258" s="26"/>
      <c r="GM258" s="26"/>
      <c r="GN258" s="26"/>
      <c r="GO258" s="26"/>
      <c r="GP258" s="26"/>
      <c r="GQ258" s="26"/>
      <c r="GR258" s="26"/>
      <c r="GS258" s="26"/>
      <c r="GT258" s="26"/>
      <c r="GU258" s="26"/>
      <c r="GV258" s="26"/>
      <c r="GW258" s="26"/>
      <c r="GX258" s="26"/>
      <c r="GY258" s="26"/>
      <c r="GZ258" s="26"/>
      <c r="HA258" s="26"/>
      <c r="HB258" s="26"/>
      <c r="HC258" s="26"/>
      <c r="HD258" s="26"/>
      <c r="HE258" s="26"/>
      <c r="HF258" s="26"/>
      <c r="HG258" s="26"/>
      <c r="HH258" s="26"/>
      <c r="HI258" s="26"/>
      <c r="HJ258" s="26"/>
      <c r="HK258" s="26"/>
      <c r="HL258" s="26"/>
      <c r="HM258" s="26"/>
      <c r="HN258" s="26"/>
      <c r="HO258" s="26"/>
      <c r="HP258" s="26"/>
      <c r="HQ258" s="26"/>
      <c r="HR258" s="26"/>
      <c r="HS258" s="26"/>
      <c r="HT258" s="26"/>
      <c r="HU258" s="26"/>
      <c r="HV258" s="26"/>
      <c r="HW258" s="26"/>
      <c r="HX258" s="26"/>
      <c r="HY258" s="26"/>
      <c r="HZ258" s="26"/>
      <c r="IA258" s="26"/>
      <c r="IB258" s="26"/>
      <c r="IC258" s="26"/>
      <c r="ID258" s="26"/>
      <c r="IE258" s="26"/>
      <c r="IF258" s="26"/>
      <c r="IG258" s="26"/>
      <c r="IH258" s="26"/>
      <c r="II258" s="26"/>
      <c r="IJ258" s="26"/>
      <c r="IK258" s="26"/>
      <c r="IL258" s="26"/>
      <c r="IM258" s="26"/>
      <c r="IN258" s="26"/>
      <c r="IO258" s="26"/>
      <c r="IP258" s="26"/>
      <c r="IQ258" s="26"/>
      <c r="IR258" s="26"/>
      <c r="IS258" s="26"/>
      <c r="IT258" s="26"/>
    </row>
    <row r="259" spans="1:254" ht="22.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c r="CQ259" s="26"/>
      <c r="CR259" s="26"/>
      <c r="CS259" s="26"/>
      <c r="CT259" s="26"/>
      <c r="CU259" s="26"/>
      <c r="CV259" s="26"/>
      <c r="CW259" s="26"/>
      <c r="CX259" s="26"/>
      <c r="CY259" s="26"/>
      <c r="CZ259" s="26"/>
      <c r="DA259" s="26"/>
      <c r="DB259" s="26"/>
      <c r="DC259" s="26"/>
      <c r="DD259" s="26"/>
      <c r="DE259" s="26"/>
      <c r="DF259" s="26"/>
      <c r="DG259" s="26"/>
      <c r="DH259" s="26"/>
      <c r="DI259" s="26"/>
      <c r="DJ259" s="26"/>
      <c r="DK259" s="26"/>
      <c r="DL259" s="26"/>
      <c r="DM259" s="26"/>
      <c r="DN259" s="26"/>
      <c r="DO259" s="26"/>
      <c r="DP259" s="26"/>
      <c r="DQ259" s="26"/>
      <c r="DR259" s="26"/>
      <c r="DS259" s="26"/>
      <c r="DT259" s="26"/>
      <c r="DU259" s="26"/>
      <c r="DV259" s="26"/>
      <c r="DW259" s="26"/>
      <c r="DX259" s="26"/>
      <c r="DY259" s="26"/>
      <c r="DZ259" s="26"/>
      <c r="EA259" s="26"/>
      <c r="EB259" s="26"/>
      <c r="EC259" s="26"/>
      <c r="ED259" s="26"/>
      <c r="EE259" s="26"/>
      <c r="EF259" s="26"/>
      <c r="EG259" s="26"/>
      <c r="EH259" s="26"/>
      <c r="EI259" s="26"/>
      <c r="EJ259" s="26"/>
      <c r="EK259" s="26"/>
      <c r="EL259" s="26"/>
      <c r="EM259" s="26"/>
      <c r="EN259" s="26"/>
      <c r="EO259" s="26"/>
      <c r="EP259" s="26"/>
      <c r="EQ259" s="26"/>
      <c r="ER259" s="26"/>
      <c r="ES259" s="26"/>
      <c r="ET259" s="26"/>
      <c r="EU259" s="26"/>
      <c r="EV259" s="26"/>
      <c r="EW259" s="26"/>
      <c r="EX259" s="26"/>
      <c r="EY259" s="26"/>
      <c r="EZ259" s="26"/>
      <c r="FA259" s="26"/>
      <c r="FB259" s="26"/>
      <c r="FC259" s="26"/>
      <c r="FD259" s="26"/>
      <c r="FE259" s="26"/>
      <c r="FF259" s="26"/>
      <c r="FG259" s="26"/>
      <c r="FH259" s="26"/>
      <c r="FI259" s="26"/>
      <c r="FJ259" s="26"/>
      <c r="FK259" s="26"/>
      <c r="FL259" s="26"/>
      <c r="FM259" s="26"/>
      <c r="FN259" s="26"/>
      <c r="FO259" s="26"/>
      <c r="FP259" s="26"/>
      <c r="FQ259" s="26"/>
      <c r="FR259" s="26"/>
      <c r="FS259" s="26"/>
      <c r="FT259" s="26"/>
      <c r="FU259" s="26"/>
      <c r="FV259" s="26"/>
      <c r="FW259" s="26"/>
      <c r="FX259" s="26"/>
      <c r="FY259" s="26"/>
      <c r="FZ259" s="26"/>
      <c r="GA259" s="26"/>
      <c r="GB259" s="26"/>
      <c r="GC259" s="26"/>
      <c r="GD259" s="26"/>
      <c r="GE259" s="26"/>
      <c r="GF259" s="26"/>
      <c r="GG259" s="26"/>
      <c r="GH259" s="26"/>
      <c r="GI259" s="26"/>
      <c r="GJ259" s="26"/>
      <c r="GK259" s="26"/>
      <c r="GL259" s="26"/>
      <c r="GM259" s="26"/>
      <c r="GN259" s="26"/>
      <c r="GO259" s="26"/>
      <c r="GP259" s="26"/>
      <c r="GQ259" s="26"/>
      <c r="GR259" s="26"/>
      <c r="GS259" s="26"/>
      <c r="GT259" s="26"/>
      <c r="GU259" s="26"/>
      <c r="GV259" s="26"/>
      <c r="GW259" s="26"/>
      <c r="GX259" s="26"/>
      <c r="GY259" s="26"/>
      <c r="GZ259" s="26"/>
      <c r="HA259" s="26"/>
      <c r="HB259" s="26"/>
      <c r="HC259" s="26"/>
      <c r="HD259" s="26"/>
      <c r="HE259" s="26"/>
      <c r="HF259" s="26"/>
      <c r="HG259" s="26"/>
      <c r="HH259" s="26"/>
      <c r="HI259" s="26"/>
      <c r="HJ259" s="26"/>
      <c r="HK259" s="26"/>
      <c r="HL259" s="26"/>
      <c r="HM259" s="26"/>
      <c r="HN259" s="26"/>
      <c r="HO259" s="26"/>
      <c r="HP259" s="26"/>
      <c r="HQ259" s="26"/>
      <c r="HR259" s="26"/>
      <c r="HS259" s="26"/>
      <c r="HT259" s="26"/>
      <c r="HU259" s="26"/>
      <c r="HV259" s="26"/>
      <c r="HW259" s="26"/>
      <c r="HX259" s="26"/>
      <c r="HY259" s="26"/>
      <c r="HZ259" s="26"/>
      <c r="IA259" s="26"/>
      <c r="IB259" s="26"/>
      <c r="IC259" s="26"/>
      <c r="ID259" s="26"/>
      <c r="IE259" s="26"/>
      <c r="IF259" s="26"/>
      <c r="IG259" s="26"/>
      <c r="IH259" s="26"/>
      <c r="II259" s="26"/>
      <c r="IJ259" s="26"/>
      <c r="IK259" s="26"/>
      <c r="IL259" s="26"/>
      <c r="IM259" s="26"/>
      <c r="IN259" s="26"/>
      <c r="IO259" s="26"/>
      <c r="IP259" s="26"/>
      <c r="IQ259" s="26"/>
      <c r="IR259" s="26"/>
      <c r="IS259" s="26"/>
      <c r="IT259" s="26"/>
    </row>
    <row r="260" spans="1:254" ht="22.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c r="CV260" s="26"/>
      <c r="CW260" s="26"/>
      <c r="CX260" s="26"/>
      <c r="CY260" s="26"/>
      <c r="CZ260" s="26"/>
      <c r="DA260" s="26"/>
      <c r="DB260" s="26"/>
      <c r="DC260" s="26"/>
      <c r="DD260" s="26"/>
      <c r="DE260" s="26"/>
      <c r="DF260" s="26"/>
      <c r="DG260" s="26"/>
      <c r="DH260" s="26"/>
      <c r="DI260" s="26"/>
      <c r="DJ260" s="26"/>
      <c r="DK260" s="26"/>
      <c r="DL260" s="26"/>
      <c r="DM260" s="26"/>
      <c r="DN260" s="26"/>
      <c r="DO260" s="26"/>
      <c r="DP260" s="26"/>
      <c r="DQ260" s="26"/>
      <c r="DR260" s="26"/>
      <c r="DS260" s="26"/>
      <c r="DT260" s="26"/>
      <c r="DU260" s="26"/>
      <c r="DV260" s="26"/>
      <c r="DW260" s="26"/>
      <c r="DX260" s="26"/>
      <c r="DY260" s="26"/>
      <c r="DZ260" s="26"/>
      <c r="EA260" s="26"/>
      <c r="EB260" s="26"/>
      <c r="EC260" s="26"/>
      <c r="ED260" s="26"/>
      <c r="EE260" s="26"/>
      <c r="EF260" s="26"/>
      <c r="EG260" s="26"/>
      <c r="EH260" s="26"/>
      <c r="EI260" s="26"/>
      <c r="EJ260" s="26"/>
      <c r="EK260" s="26"/>
      <c r="EL260" s="26"/>
      <c r="EM260" s="26"/>
      <c r="EN260" s="26"/>
      <c r="EO260" s="26"/>
      <c r="EP260" s="26"/>
      <c r="EQ260" s="26"/>
      <c r="ER260" s="26"/>
      <c r="ES260" s="26"/>
      <c r="ET260" s="26"/>
      <c r="EU260" s="26"/>
      <c r="EV260" s="26"/>
      <c r="EW260" s="26"/>
      <c r="EX260" s="26"/>
      <c r="EY260" s="26"/>
      <c r="EZ260" s="26"/>
      <c r="FA260" s="26"/>
      <c r="FB260" s="26"/>
      <c r="FC260" s="26"/>
      <c r="FD260" s="26"/>
      <c r="FE260" s="26"/>
      <c r="FF260" s="26"/>
      <c r="FG260" s="26"/>
      <c r="FH260" s="26"/>
      <c r="FI260" s="26"/>
      <c r="FJ260" s="26"/>
      <c r="FK260" s="26"/>
      <c r="FL260" s="26"/>
      <c r="FM260" s="26"/>
      <c r="FN260" s="26"/>
      <c r="FO260" s="26"/>
      <c r="FP260" s="26"/>
      <c r="FQ260" s="26"/>
      <c r="FR260" s="26"/>
      <c r="FS260" s="26"/>
      <c r="FT260" s="26"/>
      <c r="FU260" s="26"/>
      <c r="FV260" s="26"/>
      <c r="FW260" s="26"/>
      <c r="FX260" s="26"/>
      <c r="FY260" s="26"/>
      <c r="FZ260" s="26"/>
      <c r="GA260" s="26"/>
      <c r="GB260" s="26"/>
      <c r="GC260" s="26"/>
      <c r="GD260" s="26"/>
      <c r="GE260" s="26"/>
      <c r="GF260" s="26"/>
      <c r="GG260" s="26"/>
      <c r="GH260" s="26"/>
      <c r="GI260" s="26"/>
      <c r="GJ260" s="26"/>
      <c r="GK260" s="26"/>
      <c r="GL260" s="26"/>
      <c r="GM260" s="26"/>
      <c r="GN260" s="26"/>
      <c r="GO260" s="26"/>
      <c r="GP260" s="26"/>
      <c r="GQ260" s="26"/>
      <c r="GR260" s="26"/>
      <c r="GS260" s="26"/>
      <c r="GT260" s="26"/>
      <c r="GU260" s="26"/>
      <c r="GV260" s="26"/>
      <c r="GW260" s="26"/>
      <c r="GX260" s="26"/>
      <c r="GY260" s="26"/>
      <c r="GZ260" s="26"/>
      <c r="HA260" s="26"/>
      <c r="HB260" s="26"/>
      <c r="HC260" s="26"/>
      <c r="HD260" s="26"/>
      <c r="HE260" s="26"/>
      <c r="HF260" s="26"/>
      <c r="HG260" s="26"/>
      <c r="HH260" s="26"/>
      <c r="HI260" s="26"/>
      <c r="HJ260" s="26"/>
      <c r="HK260" s="26"/>
      <c r="HL260" s="26"/>
      <c r="HM260" s="26"/>
      <c r="HN260" s="26"/>
      <c r="HO260" s="26"/>
      <c r="HP260" s="26"/>
      <c r="HQ260" s="26"/>
      <c r="HR260" s="26"/>
      <c r="HS260" s="26"/>
      <c r="HT260" s="26"/>
      <c r="HU260" s="26"/>
      <c r="HV260" s="26"/>
      <c r="HW260" s="26"/>
      <c r="HX260" s="26"/>
      <c r="HY260" s="26"/>
      <c r="HZ260" s="26"/>
      <c r="IA260" s="26"/>
      <c r="IB260" s="26"/>
      <c r="IC260" s="26"/>
      <c r="ID260" s="26"/>
      <c r="IE260" s="26"/>
      <c r="IF260" s="26"/>
      <c r="IG260" s="26"/>
      <c r="IH260" s="26"/>
      <c r="II260" s="26"/>
      <c r="IJ260" s="26"/>
      <c r="IK260" s="26"/>
      <c r="IL260" s="26"/>
      <c r="IM260" s="26"/>
      <c r="IN260" s="26"/>
      <c r="IO260" s="26"/>
      <c r="IP260" s="26"/>
      <c r="IQ260" s="26"/>
      <c r="IR260" s="26"/>
      <c r="IS260" s="26"/>
      <c r="IT260" s="26"/>
    </row>
    <row r="261" spans="1:254" ht="22.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c r="CR261" s="26"/>
      <c r="CS261" s="26"/>
      <c r="CT261" s="26"/>
      <c r="CU261" s="26"/>
      <c r="CV261" s="26"/>
      <c r="CW261" s="26"/>
      <c r="CX261" s="26"/>
      <c r="CY261" s="26"/>
      <c r="CZ261" s="26"/>
      <c r="DA261" s="26"/>
      <c r="DB261" s="26"/>
      <c r="DC261" s="26"/>
      <c r="DD261" s="26"/>
      <c r="DE261" s="26"/>
      <c r="DF261" s="26"/>
      <c r="DG261" s="26"/>
      <c r="DH261" s="26"/>
      <c r="DI261" s="26"/>
      <c r="DJ261" s="26"/>
      <c r="DK261" s="26"/>
      <c r="DL261" s="26"/>
      <c r="DM261" s="26"/>
      <c r="DN261" s="26"/>
      <c r="DO261" s="26"/>
      <c r="DP261" s="26"/>
      <c r="DQ261" s="26"/>
      <c r="DR261" s="26"/>
      <c r="DS261" s="26"/>
      <c r="DT261" s="26"/>
      <c r="DU261" s="26"/>
      <c r="DV261" s="26"/>
      <c r="DW261" s="26"/>
      <c r="DX261" s="26"/>
      <c r="DY261" s="26"/>
      <c r="DZ261" s="26"/>
      <c r="EA261" s="26"/>
      <c r="EB261" s="26"/>
      <c r="EC261" s="26"/>
      <c r="ED261" s="26"/>
      <c r="EE261" s="26"/>
      <c r="EF261" s="26"/>
      <c r="EG261" s="26"/>
      <c r="EH261" s="26"/>
      <c r="EI261" s="26"/>
      <c r="EJ261" s="26"/>
      <c r="EK261" s="26"/>
      <c r="EL261" s="26"/>
      <c r="EM261" s="26"/>
      <c r="EN261" s="26"/>
      <c r="EO261" s="26"/>
      <c r="EP261" s="26"/>
      <c r="EQ261" s="26"/>
      <c r="ER261" s="26"/>
      <c r="ES261" s="26"/>
      <c r="ET261" s="26"/>
      <c r="EU261" s="26"/>
      <c r="EV261" s="26"/>
      <c r="EW261" s="26"/>
      <c r="EX261" s="26"/>
      <c r="EY261" s="26"/>
      <c r="EZ261" s="26"/>
      <c r="FA261" s="26"/>
      <c r="FB261" s="26"/>
      <c r="FC261" s="26"/>
      <c r="FD261" s="26"/>
      <c r="FE261" s="26"/>
      <c r="FF261" s="26"/>
      <c r="FG261" s="26"/>
      <c r="FH261" s="26"/>
      <c r="FI261" s="26"/>
      <c r="FJ261" s="26"/>
      <c r="FK261" s="26"/>
      <c r="FL261" s="26"/>
      <c r="FM261" s="26"/>
      <c r="FN261" s="26"/>
      <c r="FO261" s="26"/>
      <c r="FP261" s="26"/>
      <c r="FQ261" s="26"/>
      <c r="FR261" s="26"/>
      <c r="FS261" s="26"/>
      <c r="FT261" s="26"/>
      <c r="FU261" s="26"/>
      <c r="FV261" s="26"/>
      <c r="FW261" s="26"/>
      <c r="FX261" s="26"/>
      <c r="FY261" s="26"/>
      <c r="FZ261" s="26"/>
      <c r="GA261" s="26"/>
      <c r="GB261" s="26"/>
      <c r="GC261" s="26"/>
      <c r="GD261" s="26"/>
      <c r="GE261" s="26"/>
      <c r="GF261" s="26"/>
      <c r="GG261" s="26"/>
      <c r="GH261" s="26"/>
      <c r="GI261" s="26"/>
      <c r="GJ261" s="26"/>
      <c r="GK261" s="26"/>
      <c r="GL261" s="26"/>
      <c r="GM261" s="26"/>
      <c r="GN261" s="26"/>
      <c r="GO261" s="26"/>
      <c r="GP261" s="26"/>
      <c r="GQ261" s="26"/>
      <c r="GR261" s="26"/>
      <c r="GS261" s="26"/>
      <c r="GT261" s="26"/>
      <c r="GU261" s="26"/>
      <c r="GV261" s="26"/>
      <c r="GW261" s="26"/>
      <c r="GX261" s="26"/>
      <c r="GY261" s="26"/>
      <c r="GZ261" s="26"/>
      <c r="HA261" s="26"/>
      <c r="HB261" s="26"/>
      <c r="HC261" s="26"/>
      <c r="HD261" s="26"/>
      <c r="HE261" s="26"/>
      <c r="HF261" s="26"/>
      <c r="HG261" s="26"/>
      <c r="HH261" s="26"/>
      <c r="HI261" s="26"/>
      <c r="HJ261" s="26"/>
      <c r="HK261" s="26"/>
      <c r="HL261" s="26"/>
      <c r="HM261" s="26"/>
      <c r="HN261" s="26"/>
      <c r="HO261" s="26"/>
      <c r="HP261" s="26"/>
      <c r="HQ261" s="26"/>
      <c r="HR261" s="26"/>
      <c r="HS261" s="26"/>
      <c r="HT261" s="26"/>
      <c r="HU261" s="26"/>
      <c r="HV261" s="26"/>
      <c r="HW261" s="26"/>
      <c r="HX261" s="26"/>
      <c r="HY261" s="26"/>
      <c r="HZ261" s="26"/>
      <c r="IA261" s="26"/>
      <c r="IB261" s="26"/>
      <c r="IC261" s="26"/>
      <c r="ID261" s="26"/>
      <c r="IE261" s="26"/>
      <c r="IF261" s="26"/>
      <c r="IG261" s="26"/>
      <c r="IH261" s="26"/>
      <c r="II261" s="26"/>
      <c r="IJ261" s="26"/>
      <c r="IK261" s="26"/>
      <c r="IL261" s="26"/>
      <c r="IM261" s="26"/>
      <c r="IN261" s="26"/>
      <c r="IO261" s="26"/>
      <c r="IP261" s="26"/>
      <c r="IQ261" s="26"/>
      <c r="IR261" s="26"/>
      <c r="IS261" s="26"/>
      <c r="IT261" s="26"/>
    </row>
    <row r="262" spans="1:254" ht="22.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c r="DQ262" s="26"/>
      <c r="DR262" s="26"/>
      <c r="DS262" s="26"/>
      <c r="DT262" s="26"/>
      <c r="DU262" s="26"/>
      <c r="DV262" s="26"/>
      <c r="DW262" s="26"/>
      <c r="DX262" s="26"/>
      <c r="DY262" s="26"/>
      <c r="DZ262" s="26"/>
      <c r="EA262" s="26"/>
      <c r="EB262" s="26"/>
      <c r="EC262" s="26"/>
      <c r="ED262" s="26"/>
      <c r="EE262" s="26"/>
      <c r="EF262" s="26"/>
      <c r="EG262" s="26"/>
      <c r="EH262" s="26"/>
      <c r="EI262" s="26"/>
      <c r="EJ262" s="26"/>
      <c r="EK262" s="26"/>
      <c r="EL262" s="26"/>
      <c r="EM262" s="26"/>
      <c r="EN262" s="26"/>
      <c r="EO262" s="26"/>
      <c r="EP262" s="26"/>
      <c r="EQ262" s="26"/>
      <c r="ER262" s="26"/>
      <c r="ES262" s="26"/>
      <c r="ET262" s="26"/>
      <c r="EU262" s="26"/>
      <c r="EV262" s="26"/>
      <c r="EW262" s="26"/>
      <c r="EX262" s="26"/>
      <c r="EY262" s="26"/>
      <c r="EZ262" s="26"/>
      <c r="FA262" s="26"/>
      <c r="FB262" s="26"/>
      <c r="FC262" s="26"/>
      <c r="FD262" s="26"/>
      <c r="FE262" s="26"/>
      <c r="FF262" s="26"/>
      <c r="FG262" s="26"/>
      <c r="FH262" s="26"/>
      <c r="FI262" s="26"/>
      <c r="FJ262" s="26"/>
      <c r="FK262" s="26"/>
      <c r="FL262" s="26"/>
      <c r="FM262" s="26"/>
      <c r="FN262" s="26"/>
      <c r="FO262" s="26"/>
      <c r="FP262" s="26"/>
      <c r="FQ262" s="26"/>
      <c r="FR262" s="26"/>
      <c r="FS262" s="26"/>
      <c r="FT262" s="26"/>
      <c r="FU262" s="26"/>
      <c r="FV262" s="26"/>
      <c r="FW262" s="26"/>
      <c r="FX262" s="26"/>
      <c r="FY262" s="26"/>
      <c r="FZ262" s="26"/>
      <c r="GA262" s="26"/>
      <c r="GB262" s="26"/>
      <c r="GC262" s="26"/>
      <c r="GD262" s="26"/>
      <c r="GE262" s="26"/>
      <c r="GF262" s="26"/>
      <c r="GG262" s="26"/>
      <c r="GH262" s="26"/>
      <c r="GI262" s="26"/>
      <c r="GJ262" s="26"/>
      <c r="GK262" s="26"/>
      <c r="GL262" s="26"/>
      <c r="GM262" s="26"/>
      <c r="GN262" s="26"/>
      <c r="GO262" s="26"/>
      <c r="GP262" s="26"/>
      <c r="GQ262" s="26"/>
      <c r="GR262" s="26"/>
      <c r="GS262" s="26"/>
      <c r="GT262" s="26"/>
      <c r="GU262" s="26"/>
      <c r="GV262" s="26"/>
      <c r="GW262" s="26"/>
      <c r="GX262" s="26"/>
      <c r="GY262" s="26"/>
      <c r="GZ262" s="26"/>
      <c r="HA262" s="26"/>
      <c r="HB262" s="26"/>
      <c r="HC262" s="26"/>
      <c r="HD262" s="26"/>
      <c r="HE262" s="26"/>
      <c r="HF262" s="26"/>
      <c r="HG262" s="26"/>
      <c r="HH262" s="26"/>
      <c r="HI262" s="26"/>
      <c r="HJ262" s="26"/>
      <c r="HK262" s="26"/>
      <c r="HL262" s="26"/>
      <c r="HM262" s="26"/>
      <c r="HN262" s="26"/>
      <c r="HO262" s="26"/>
      <c r="HP262" s="26"/>
      <c r="HQ262" s="26"/>
      <c r="HR262" s="26"/>
      <c r="HS262" s="26"/>
      <c r="HT262" s="26"/>
      <c r="HU262" s="26"/>
      <c r="HV262" s="26"/>
      <c r="HW262" s="26"/>
      <c r="HX262" s="26"/>
      <c r="HY262" s="26"/>
      <c r="HZ262" s="26"/>
      <c r="IA262" s="26"/>
      <c r="IB262" s="26"/>
      <c r="IC262" s="26"/>
      <c r="ID262" s="26"/>
      <c r="IE262" s="26"/>
      <c r="IF262" s="26"/>
      <c r="IG262" s="26"/>
      <c r="IH262" s="26"/>
      <c r="II262" s="26"/>
      <c r="IJ262" s="26"/>
      <c r="IK262" s="26"/>
      <c r="IL262" s="26"/>
      <c r="IM262" s="26"/>
      <c r="IN262" s="26"/>
      <c r="IO262" s="26"/>
      <c r="IP262" s="26"/>
      <c r="IQ262" s="26"/>
      <c r="IR262" s="26"/>
      <c r="IS262" s="26"/>
      <c r="IT262" s="26"/>
    </row>
    <row r="263" spans="1:254" ht="22.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c r="CR263" s="26"/>
      <c r="CS263" s="26"/>
      <c r="CT263" s="26"/>
      <c r="CU263" s="26"/>
      <c r="CV263" s="26"/>
      <c r="CW263" s="26"/>
      <c r="CX263" s="26"/>
      <c r="CY263" s="26"/>
      <c r="CZ263" s="26"/>
      <c r="DA263" s="26"/>
      <c r="DB263" s="26"/>
      <c r="DC263" s="26"/>
      <c r="DD263" s="26"/>
      <c r="DE263" s="26"/>
      <c r="DF263" s="26"/>
      <c r="DG263" s="26"/>
      <c r="DH263" s="26"/>
      <c r="DI263" s="26"/>
      <c r="DJ263" s="26"/>
      <c r="DK263" s="26"/>
      <c r="DL263" s="26"/>
      <c r="DM263" s="26"/>
      <c r="DN263" s="26"/>
      <c r="DO263" s="26"/>
      <c r="DP263" s="26"/>
      <c r="DQ263" s="26"/>
      <c r="DR263" s="26"/>
      <c r="DS263" s="26"/>
      <c r="DT263" s="26"/>
      <c r="DU263" s="26"/>
      <c r="DV263" s="26"/>
      <c r="DW263" s="26"/>
      <c r="DX263" s="26"/>
      <c r="DY263" s="26"/>
      <c r="DZ263" s="26"/>
      <c r="EA263" s="26"/>
      <c r="EB263" s="26"/>
      <c r="EC263" s="26"/>
      <c r="ED263" s="26"/>
      <c r="EE263" s="26"/>
      <c r="EF263" s="26"/>
      <c r="EG263" s="26"/>
      <c r="EH263" s="26"/>
      <c r="EI263" s="26"/>
      <c r="EJ263" s="26"/>
      <c r="EK263" s="26"/>
      <c r="EL263" s="26"/>
      <c r="EM263" s="26"/>
      <c r="EN263" s="26"/>
      <c r="EO263" s="26"/>
      <c r="EP263" s="26"/>
      <c r="EQ263" s="26"/>
      <c r="ER263" s="26"/>
      <c r="ES263" s="26"/>
      <c r="ET263" s="26"/>
      <c r="EU263" s="26"/>
      <c r="EV263" s="26"/>
      <c r="EW263" s="26"/>
      <c r="EX263" s="26"/>
      <c r="EY263" s="26"/>
      <c r="EZ263" s="26"/>
      <c r="FA263" s="26"/>
      <c r="FB263" s="26"/>
      <c r="FC263" s="26"/>
      <c r="FD263" s="26"/>
      <c r="FE263" s="26"/>
      <c r="FF263" s="26"/>
      <c r="FG263" s="26"/>
      <c r="FH263" s="26"/>
      <c r="FI263" s="26"/>
      <c r="FJ263" s="26"/>
      <c r="FK263" s="26"/>
      <c r="FL263" s="26"/>
      <c r="FM263" s="26"/>
      <c r="FN263" s="26"/>
      <c r="FO263" s="26"/>
      <c r="FP263" s="26"/>
      <c r="FQ263" s="26"/>
      <c r="FR263" s="26"/>
      <c r="FS263" s="26"/>
      <c r="FT263" s="26"/>
      <c r="FU263" s="26"/>
      <c r="FV263" s="26"/>
      <c r="FW263" s="26"/>
      <c r="FX263" s="26"/>
      <c r="FY263" s="26"/>
      <c r="FZ263" s="26"/>
      <c r="GA263" s="26"/>
      <c r="GB263" s="26"/>
      <c r="GC263" s="26"/>
      <c r="GD263" s="26"/>
      <c r="GE263" s="26"/>
      <c r="GF263" s="26"/>
      <c r="GG263" s="26"/>
      <c r="GH263" s="26"/>
      <c r="GI263" s="26"/>
      <c r="GJ263" s="26"/>
      <c r="GK263" s="26"/>
      <c r="GL263" s="26"/>
      <c r="GM263" s="26"/>
      <c r="GN263" s="26"/>
      <c r="GO263" s="26"/>
      <c r="GP263" s="26"/>
      <c r="GQ263" s="26"/>
      <c r="GR263" s="26"/>
      <c r="GS263" s="26"/>
      <c r="GT263" s="26"/>
      <c r="GU263" s="26"/>
      <c r="GV263" s="26"/>
      <c r="GW263" s="26"/>
      <c r="GX263" s="26"/>
      <c r="GY263" s="26"/>
      <c r="GZ263" s="26"/>
      <c r="HA263" s="26"/>
      <c r="HB263" s="26"/>
      <c r="HC263" s="26"/>
      <c r="HD263" s="26"/>
      <c r="HE263" s="26"/>
      <c r="HF263" s="26"/>
      <c r="HG263" s="26"/>
      <c r="HH263" s="26"/>
      <c r="HI263" s="26"/>
      <c r="HJ263" s="26"/>
      <c r="HK263" s="26"/>
      <c r="HL263" s="26"/>
      <c r="HM263" s="26"/>
      <c r="HN263" s="26"/>
      <c r="HO263" s="26"/>
      <c r="HP263" s="26"/>
      <c r="HQ263" s="26"/>
      <c r="HR263" s="26"/>
      <c r="HS263" s="26"/>
      <c r="HT263" s="26"/>
      <c r="HU263" s="26"/>
      <c r="HV263" s="26"/>
      <c r="HW263" s="26"/>
      <c r="HX263" s="26"/>
      <c r="HY263" s="26"/>
      <c r="HZ263" s="26"/>
      <c r="IA263" s="26"/>
      <c r="IB263" s="26"/>
      <c r="IC263" s="26"/>
      <c r="ID263" s="26"/>
      <c r="IE263" s="26"/>
      <c r="IF263" s="26"/>
      <c r="IG263" s="26"/>
      <c r="IH263" s="26"/>
      <c r="II263" s="26"/>
      <c r="IJ263" s="26"/>
      <c r="IK263" s="26"/>
      <c r="IL263" s="26"/>
      <c r="IM263" s="26"/>
      <c r="IN263" s="26"/>
      <c r="IO263" s="26"/>
      <c r="IP263" s="26"/>
      <c r="IQ263" s="26"/>
      <c r="IR263" s="26"/>
      <c r="IS263" s="26"/>
      <c r="IT263" s="26"/>
    </row>
    <row r="264" spans="1:254" ht="22.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c r="DE264" s="26"/>
      <c r="DF264" s="26"/>
      <c r="DG264" s="26"/>
      <c r="DH264" s="26"/>
      <c r="DI264" s="26"/>
      <c r="DJ264" s="26"/>
      <c r="DK264" s="26"/>
      <c r="DL264" s="26"/>
      <c r="DM264" s="26"/>
      <c r="DN264" s="26"/>
      <c r="DO264" s="26"/>
      <c r="DP264" s="26"/>
      <c r="DQ264" s="26"/>
      <c r="DR264" s="26"/>
      <c r="DS264" s="26"/>
      <c r="DT264" s="26"/>
      <c r="DU264" s="26"/>
      <c r="DV264" s="26"/>
      <c r="DW264" s="26"/>
      <c r="DX264" s="26"/>
      <c r="DY264" s="26"/>
      <c r="DZ264" s="26"/>
      <c r="EA264" s="26"/>
      <c r="EB264" s="26"/>
      <c r="EC264" s="26"/>
      <c r="ED264" s="26"/>
      <c r="EE264" s="26"/>
      <c r="EF264" s="26"/>
      <c r="EG264" s="26"/>
      <c r="EH264" s="26"/>
      <c r="EI264" s="26"/>
      <c r="EJ264" s="26"/>
      <c r="EK264" s="26"/>
      <c r="EL264" s="26"/>
      <c r="EM264" s="26"/>
      <c r="EN264" s="26"/>
      <c r="EO264" s="26"/>
      <c r="EP264" s="26"/>
      <c r="EQ264" s="26"/>
      <c r="ER264" s="26"/>
      <c r="ES264" s="26"/>
      <c r="ET264" s="26"/>
      <c r="EU264" s="26"/>
      <c r="EV264" s="26"/>
      <c r="EW264" s="26"/>
      <c r="EX264" s="26"/>
      <c r="EY264" s="26"/>
      <c r="EZ264" s="26"/>
      <c r="FA264" s="26"/>
      <c r="FB264" s="26"/>
      <c r="FC264" s="26"/>
      <c r="FD264" s="26"/>
      <c r="FE264" s="26"/>
      <c r="FF264" s="26"/>
      <c r="FG264" s="26"/>
      <c r="FH264" s="26"/>
      <c r="FI264" s="26"/>
      <c r="FJ264" s="26"/>
      <c r="FK264" s="26"/>
      <c r="FL264" s="26"/>
      <c r="FM264" s="26"/>
      <c r="FN264" s="26"/>
      <c r="FO264" s="26"/>
      <c r="FP264" s="26"/>
      <c r="FQ264" s="26"/>
      <c r="FR264" s="26"/>
      <c r="FS264" s="26"/>
      <c r="FT264" s="26"/>
      <c r="FU264" s="26"/>
      <c r="FV264" s="26"/>
      <c r="FW264" s="26"/>
      <c r="FX264" s="26"/>
      <c r="FY264" s="26"/>
      <c r="FZ264" s="26"/>
      <c r="GA264" s="26"/>
      <c r="GB264" s="26"/>
      <c r="GC264" s="26"/>
      <c r="GD264" s="26"/>
      <c r="GE264" s="26"/>
      <c r="GF264" s="26"/>
      <c r="GG264" s="26"/>
      <c r="GH264" s="26"/>
      <c r="GI264" s="26"/>
      <c r="GJ264" s="26"/>
      <c r="GK264" s="26"/>
      <c r="GL264" s="26"/>
      <c r="GM264" s="26"/>
      <c r="GN264" s="26"/>
      <c r="GO264" s="26"/>
      <c r="GP264" s="26"/>
      <c r="GQ264" s="26"/>
      <c r="GR264" s="26"/>
      <c r="GS264" s="26"/>
      <c r="GT264" s="26"/>
      <c r="GU264" s="26"/>
      <c r="GV264" s="26"/>
      <c r="GW264" s="26"/>
      <c r="GX264" s="26"/>
      <c r="GY264" s="26"/>
      <c r="GZ264" s="26"/>
      <c r="HA264" s="26"/>
      <c r="HB264" s="26"/>
      <c r="HC264" s="26"/>
      <c r="HD264" s="26"/>
      <c r="HE264" s="26"/>
      <c r="HF264" s="26"/>
      <c r="HG264" s="26"/>
      <c r="HH264" s="26"/>
      <c r="HI264" s="26"/>
      <c r="HJ264" s="26"/>
      <c r="HK264" s="26"/>
      <c r="HL264" s="26"/>
      <c r="HM264" s="26"/>
      <c r="HN264" s="26"/>
      <c r="HO264" s="26"/>
      <c r="HP264" s="26"/>
      <c r="HQ264" s="26"/>
      <c r="HR264" s="26"/>
      <c r="HS264" s="26"/>
      <c r="HT264" s="26"/>
      <c r="HU264" s="26"/>
      <c r="HV264" s="26"/>
      <c r="HW264" s="26"/>
      <c r="HX264" s="26"/>
      <c r="HY264" s="26"/>
      <c r="HZ264" s="26"/>
      <c r="IA264" s="26"/>
      <c r="IB264" s="26"/>
      <c r="IC264" s="26"/>
      <c r="ID264" s="26"/>
      <c r="IE264" s="26"/>
      <c r="IF264" s="26"/>
      <c r="IG264" s="26"/>
      <c r="IH264" s="26"/>
      <c r="II264" s="26"/>
      <c r="IJ264" s="26"/>
      <c r="IK264" s="26"/>
      <c r="IL264" s="26"/>
      <c r="IM264" s="26"/>
      <c r="IN264" s="26"/>
      <c r="IO264" s="26"/>
      <c r="IP264" s="26"/>
      <c r="IQ264" s="26"/>
      <c r="IR264" s="26"/>
      <c r="IS264" s="26"/>
      <c r="IT264" s="26"/>
    </row>
    <row r="265" spans="1:254" ht="22.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6"/>
      <c r="CR265" s="26"/>
      <c r="CS265" s="26"/>
      <c r="CT265" s="26"/>
      <c r="CU265" s="26"/>
      <c r="CV265" s="26"/>
      <c r="CW265" s="26"/>
      <c r="CX265" s="26"/>
      <c r="CY265" s="26"/>
      <c r="CZ265" s="26"/>
      <c r="DA265" s="26"/>
      <c r="DB265" s="26"/>
      <c r="DC265" s="26"/>
      <c r="DD265" s="26"/>
      <c r="DE265" s="26"/>
      <c r="DF265" s="26"/>
      <c r="DG265" s="26"/>
      <c r="DH265" s="26"/>
      <c r="DI265" s="26"/>
      <c r="DJ265" s="26"/>
      <c r="DK265" s="26"/>
      <c r="DL265" s="26"/>
      <c r="DM265" s="26"/>
      <c r="DN265" s="26"/>
      <c r="DO265" s="26"/>
      <c r="DP265" s="26"/>
      <c r="DQ265" s="26"/>
      <c r="DR265" s="26"/>
      <c r="DS265" s="26"/>
      <c r="DT265" s="26"/>
      <c r="DU265" s="26"/>
      <c r="DV265" s="26"/>
      <c r="DW265" s="26"/>
      <c r="DX265" s="26"/>
      <c r="DY265" s="26"/>
      <c r="DZ265" s="26"/>
      <c r="EA265" s="26"/>
      <c r="EB265" s="26"/>
      <c r="EC265" s="26"/>
      <c r="ED265" s="26"/>
      <c r="EE265" s="26"/>
      <c r="EF265" s="26"/>
      <c r="EG265" s="26"/>
      <c r="EH265" s="26"/>
      <c r="EI265" s="26"/>
      <c r="EJ265" s="26"/>
      <c r="EK265" s="26"/>
      <c r="EL265" s="26"/>
      <c r="EM265" s="26"/>
      <c r="EN265" s="26"/>
      <c r="EO265" s="26"/>
      <c r="EP265" s="26"/>
      <c r="EQ265" s="26"/>
      <c r="ER265" s="26"/>
      <c r="ES265" s="26"/>
      <c r="ET265" s="26"/>
      <c r="EU265" s="26"/>
      <c r="EV265" s="26"/>
      <c r="EW265" s="26"/>
      <c r="EX265" s="26"/>
      <c r="EY265" s="26"/>
      <c r="EZ265" s="26"/>
      <c r="FA265" s="26"/>
      <c r="FB265" s="26"/>
      <c r="FC265" s="26"/>
      <c r="FD265" s="26"/>
      <c r="FE265" s="26"/>
      <c r="FF265" s="26"/>
      <c r="FG265" s="26"/>
      <c r="FH265" s="26"/>
      <c r="FI265" s="26"/>
      <c r="FJ265" s="26"/>
      <c r="FK265" s="26"/>
      <c r="FL265" s="26"/>
      <c r="FM265" s="26"/>
      <c r="FN265" s="26"/>
      <c r="FO265" s="26"/>
      <c r="FP265" s="26"/>
      <c r="FQ265" s="26"/>
      <c r="FR265" s="26"/>
      <c r="FS265" s="26"/>
      <c r="FT265" s="26"/>
      <c r="FU265" s="26"/>
      <c r="FV265" s="26"/>
      <c r="FW265" s="26"/>
      <c r="FX265" s="26"/>
      <c r="FY265" s="26"/>
      <c r="FZ265" s="26"/>
      <c r="GA265" s="26"/>
      <c r="GB265" s="26"/>
      <c r="GC265" s="26"/>
      <c r="GD265" s="26"/>
      <c r="GE265" s="26"/>
      <c r="GF265" s="26"/>
      <c r="GG265" s="26"/>
      <c r="GH265" s="26"/>
      <c r="GI265" s="26"/>
      <c r="GJ265" s="26"/>
      <c r="GK265" s="26"/>
      <c r="GL265" s="26"/>
      <c r="GM265" s="26"/>
      <c r="GN265" s="26"/>
      <c r="GO265" s="26"/>
      <c r="GP265" s="26"/>
      <c r="GQ265" s="26"/>
      <c r="GR265" s="26"/>
      <c r="GS265" s="26"/>
      <c r="GT265" s="26"/>
      <c r="GU265" s="26"/>
      <c r="GV265" s="26"/>
      <c r="GW265" s="26"/>
      <c r="GX265" s="26"/>
      <c r="GY265" s="26"/>
      <c r="GZ265" s="26"/>
      <c r="HA265" s="26"/>
      <c r="HB265" s="26"/>
      <c r="HC265" s="26"/>
      <c r="HD265" s="26"/>
      <c r="HE265" s="26"/>
      <c r="HF265" s="26"/>
      <c r="HG265" s="26"/>
      <c r="HH265" s="26"/>
      <c r="HI265" s="26"/>
      <c r="HJ265" s="26"/>
      <c r="HK265" s="26"/>
      <c r="HL265" s="26"/>
      <c r="HM265" s="26"/>
      <c r="HN265" s="26"/>
      <c r="HO265" s="26"/>
      <c r="HP265" s="26"/>
      <c r="HQ265" s="26"/>
      <c r="HR265" s="26"/>
      <c r="HS265" s="26"/>
      <c r="HT265" s="26"/>
      <c r="HU265" s="26"/>
      <c r="HV265" s="26"/>
      <c r="HW265" s="26"/>
      <c r="HX265" s="26"/>
      <c r="HY265" s="26"/>
      <c r="HZ265" s="26"/>
      <c r="IA265" s="26"/>
      <c r="IB265" s="26"/>
      <c r="IC265" s="26"/>
      <c r="ID265" s="26"/>
      <c r="IE265" s="26"/>
      <c r="IF265" s="26"/>
      <c r="IG265" s="26"/>
      <c r="IH265" s="26"/>
      <c r="II265" s="26"/>
      <c r="IJ265" s="26"/>
      <c r="IK265" s="26"/>
      <c r="IL265" s="26"/>
      <c r="IM265" s="26"/>
      <c r="IN265" s="26"/>
      <c r="IO265" s="26"/>
      <c r="IP265" s="26"/>
      <c r="IQ265" s="26"/>
      <c r="IR265" s="26"/>
      <c r="IS265" s="26"/>
      <c r="IT265" s="26"/>
    </row>
    <row r="266" spans="1:254" ht="22.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6"/>
      <c r="DV266" s="26"/>
      <c r="DW266" s="26"/>
      <c r="DX266" s="26"/>
      <c r="DY266" s="26"/>
      <c r="DZ266" s="26"/>
      <c r="EA266" s="26"/>
      <c r="EB266" s="26"/>
      <c r="EC266" s="26"/>
      <c r="ED266" s="26"/>
      <c r="EE266" s="26"/>
      <c r="EF266" s="26"/>
      <c r="EG266" s="26"/>
      <c r="EH266" s="26"/>
      <c r="EI266" s="26"/>
      <c r="EJ266" s="26"/>
      <c r="EK266" s="26"/>
      <c r="EL266" s="26"/>
      <c r="EM266" s="26"/>
      <c r="EN266" s="26"/>
      <c r="EO266" s="26"/>
      <c r="EP266" s="26"/>
      <c r="EQ266" s="26"/>
      <c r="ER266" s="26"/>
      <c r="ES266" s="26"/>
      <c r="ET266" s="26"/>
      <c r="EU266" s="26"/>
      <c r="EV266" s="26"/>
      <c r="EW266" s="26"/>
      <c r="EX266" s="26"/>
      <c r="EY266" s="26"/>
      <c r="EZ266" s="26"/>
      <c r="FA266" s="26"/>
      <c r="FB266" s="26"/>
      <c r="FC266" s="26"/>
      <c r="FD266" s="26"/>
      <c r="FE266" s="26"/>
      <c r="FF266" s="26"/>
      <c r="FG266" s="26"/>
      <c r="FH266" s="26"/>
      <c r="FI266" s="26"/>
      <c r="FJ266" s="26"/>
      <c r="FK266" s="26"/>
      <c r="FL266" s="26"/>
      <c r="FM266" s="26"/>
      <c r="FN266" s="26"/>
      <c r="FO266" s="26"/>
      <c r="FP266" s="26"/>
      <c r="FQ266" s="26"/>
      <c r="FR266" s="26"/>
      <c r="FS266" s="26"/>
      <c r="FT266" s="26"/>
      <c r="FU266" s="26"/>
      <c r="FV266" s="26"/>
      <c r="FW266" s="26"/>
      <c r="FX266" s="26"/>
      <c r="FY266" s="26"/>
      <c r="FZ266" s="26"/>
      <c r="GA266" s="26"/>
      <c r="GB266" s="26"/>
      <c r="GC266" s="26"/>
      <c r="GD266" s="26"/>
      <c r="GE266" s="26"/>
      <c r="GF266" s="26"/>
      <c r="GG266" s="26"/>
      <c r="GH266" s="26"/>
      <c r="GI266" s="26"/>
      <c r="GJ266" s="26"/>
      <c r="GK266" s="26"/>
      <c r="GL266" s="26"/>
      <c r="GM266" s="26"/>
      <c r="GN266" s="26"/>
      <c r="GO266" s="26"/>
      <c r="GP266" s="26"/>
      <c r="GQ266" s="26"/>
      <c r="GR266" s="26"/>
      <c r="GS266" s="26"/>
      <c r="GT266" s="26"/>
      <c r="GU266" s="26"/>
      <c r="GV266" s="26"/>
      <c r="GW266" s="26"/>
      <c r="GX266" s="26"/>
      <c r="GY266" s="26"/>
      <c r="GZ266" s="26"/>
      <c r="HA266" s="26"/>
      <c r="HB266" s="26"/>
      <c r="HC266" s="26"/>
      <c r="HD266" s="26"/>
      <c r="HE266" s="26"/>
      <c r="HF266" s="26"/>
      <c r="HG266" s="26"/>
      <c r="HH266" s="26"/>
      <c r="HI266" s="26"/>
      <c r="HJ266" s="26"/>
      <c r="HK266" s="26"/>
      <c r="HL266" s="26"/>
      <c r="HM266" s="26"/>
      <c r="HN266" s="26"/>
      <c r="HO266" s="26"/>
      <c r="HP266" s="26"/>
      <c r="HQ266" s="26"/>
      <c r="HR266" s="26"/>
      <c r="HS266" s="26"/>
      <c r="HT266" s="26"/>
      <c r="HU266" s="26"/>
      <c r="HV266" s="26"/>
      <c r="HW266" s="26"/>
      <c r="HX266" s="26"/>
      <c r="HY266" s="26"/>
      <c r="HZ266" s="26"/>
      <c r="IA266" s="26"/>
      <c r="IB266" s="26"/>
      <c r="IC266" s="26"/>
      <c r="ID266" s="26"/>
      <c r="IE266" s="26"/>
      <c r="IF266" s="26"/>
      <c r="IG266" s="26"/>
      <c r="IH266" s="26"/>
      <c r="II266" s="26"/>
      <c r="IJ266" s="26"/>
      <c r="IK266" s="26"/>
      <c r="IL266" s="26"/>
      <c r="IM266" s="26"/>
      <c r="IN266" s="26"/>
      <c r="IO266" s="26"/>
      <c r="IP266" s="26"/>
      <c r="IQ266" s="26"/>
      <c r="IR266" s="26"/>
      <c r="IS266" s="26"/>
      <c r="IT266" s="26"/>
    </row>
    <row r="267" spans="1:254" ht="22.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c r="CR267" s="26"/>
      <c r="CS267" s="26"/>
      <c r="CT267" s="26"/>
      <c r="CU267" s="26"/>
      <c r="CV267" s="26"/>
      <c r="CW267" s="26"/>
      <c r="CX267" s="26"/>
      <c r="CY267" s="26"/>
      <c r="CZ267" s="26"/>
      <c r="DA267" s="26"/>
      <c r="DB267" s="26"/>
      <c r="DC267" s="26"/>
      <c r="DD267" s="26"/>
      <c r="DE267" s="26"/>
      <c r="DF267" s="26"/>
      <c r="DG267" s="26"/>
      <c r="DH267" s="26"/>
      <c r="DI267" s="26"/>
      <c r="DJ267" s="26"/>
      <c r="DK267" s="26"/>
      <c r="DL267" s="26"/>
      <c r="DM267" s="26"/>
      <c r="DN267" s="26"/>
      <c r="DO267" s="26"/>
      <c r="DP267" s="26"/>
      <c r="DQ267" s="26"/>
      <c r="DR267" s="26"/>
      <c r="DS267" s="26"/>
      <c r="DT267" s="26"/>
      <c r="DU267" s="26"/>
      <c r="DV267" s="26"/>
      <c r="DW267" s="26"/>
      <c r="DX267" s="26"/>
      <c r="DY267" s="26"/>
      <c r="DZ267" s="26"/>
      <c r="EA267" s="26"/>
      <c r="EB267" s="26"/>
      <c r="EC267" s="26"/>
      <c r="ED267" s="26"/>
      <c r="EE267" s="26"/>
      <c r="EF267" s="26"/>
      <c r="EG267" s="26"/>
      <c r="EH267" s="26"/>
      <c r="EI267" s="26"/>
      <c r="EJ267" s="26"/>
      <c r="EK267" s="26"/>
      <c r="EL267" s="26"/>
      <c r="EM267" s="26"/>
      <c r="EN267" s="26"/>
      <c r="EO267" s="26"/>
      <c r="EP267" s="26"/>
      <c r="EQ267" s="26"/>
      <c r="ER267" s="26"/>
      <c r="ES267" s="26"/>
      <c r="ET267" s="26"/>
      <c r="EU267" s="26"/>
      <c r="EV267" s="26"/>
      <c r="EW267" s="26"/>
      <c r="EX267" s="26"/>
      <c r="EY267" s="26"/>
      <c r="EZ267" s="26"/>
      <c r="FA267" s="26"/>
      <c r="FB267" s="26"/>
      <c r="FC267" s="26"/>
      <c r="FD267" s="26"/>
      <c r="FE267" s="26"/>
      <c r="FF267" s="26"/>
      <c r="FG267" s="26"/>
      <c r="FH267" s="26"/>
      <c r="FI267" s="26"/>
      <c r="FJ267" s="26"/>
      <c r="FK267" s="26"/>
      <c r="FL267" s="26"/>
      <c r="FM267" s="26"/>
      <c r="FN267" s="26"/>
      <c r="FO267" s="26"/>
      <c r="FP267" s="26"/>
      <c r="FQ267" s="26"/>
      <c r="FR267" s="26"/>
      <c r="FS267" s="26"/>
      <c r="FT267" s="26"/>
      <c r="FU267" s="26"/>
      <c r="FV267" s="26"/>
      <c r="FW267" s="26"/>
      <c r="FX267" s="26"/>
      <c r="FY267" s="26"/>
      <c r="FZ267" s="26"/>
      <c r="GA267" s="26"/>
      <c r="GB267" s="26"/>
      <c r="GC267" s="26"/>
      <c r="GD267" s="26"/>
      <c r="GE267" s="26"/>
      <c r="GF267" s="26"/>
      <c r="GG267" s="26"/>
      <c r="GH267" s="26"/>
      <c r="GI267" s="26"/>
      <c r="GJ267" s="26"/>
      <c r="GK267" s="26"/>
      <c r="GL267" s="26"/>
      <c r="GM267" s="26"/>
      <c r="GN267" s="26"/>
      <c r="GO267" s="26"/>
      <c r="GP267" s="26"/>
      <c r="GQ267" s="26"/>
      <c r="GR267" s="26"/>
      <c r="GS267" s="26"/>
      <c r="GT267" s="26"/>
      <c r="GU267" s="26"/>
      <c r="GV267" s="26"/>
      <c r="GW267" s="26"/>
      <c r="GX267" s="26"/>
      <c r="GY267" s="26"/>
      <c r="GZ267" s="26"/>
      <c r="HA267" s="26"/>
      <c r="HB267" s="26"/>
      <c r="HC267" s="26"/>
      <c r="HD267" s="26"/>
      <c r="HE267" s="26"/>
      <c r="HF267" s="26"/>
      <c r="HG267" s="26"/>
      <c r="HH267" s="26"/>
      <c r="HI267" s="26"/>
      <c r="HJ267" s="26"/>
      <c r="HK267" s="26"/>
      <c r="HL267" s="26"/>
      <c r="HM267" s="26"/>
      <c r="HN267" s="26"/>
      <c r="HO267" s="26"/>
      <c r="HP267" s="26"/>
      <c r="HQ267" s="26"/>
      <c r="HR267" s="26"/>
      <c r="HS267" s="26"/>
      <c r="HT267" s="26"/>
      <c r="HU267" s="26"/>
      <c r="HV267" s="26"/>
      <c r="HW267" s="26"/>
      <c r="HX267" s="26"/>
      <c r="HY267" s="26"/>
      <c r="HZ267" s="26"/>
      <c r="IA267" s="26"/>
      <c r="IB267" s="26"/>
      <c r="IC267" s="26"/>
      <c r="ID267" s="26"/>
      <c r="IE267" s="26"/>
      <c r="IF267" s="26"/>
      <c r="IG267" s="26"/>
      <c r="IH267" s="26"/>
      <c r="II267" s="26"/>
      <c r="IJ267" s="26"/>
      <c r="IK267" s="26"/>
      <c r="IL267" s="26"/>
      <c r="IM267" s="26"/>
      <c r="IN267" s="26"/>
      <c r="IO267" s="26"/>
      <c r="IP267" s="26"/>
      <c r="IQ267" s="26"/>
      <c r="IR267" s="26"/>
      <c r="IS267" s="26"/>
      <c r="IT267" s="26"/>
    </row>
    <row r="268" spans="1:254" ht="22.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6"/>
      <c r="CX268" s="26"/>
      <c r="CY268" s="26"/>
      <c r="CZ268" s="26"/>
      <c r="DA268" s="26"/>
      <c r="DB268" s="26"/>
      <c r="DC268" s="26"/>
      <c r="DD268" s="26"/>
      <c r="DE268" s="26"/>
      <c r="DF268" s="26"/>
      <c r="DG268" s="26"/>
      <c r="DH268" s="26"/>
      <c r="DI268" s="26"/>
      <c r="DJ268" s="26"/>
      <c r="DK268" s="26"/>
      <c r="DL268" s="26"/>
      <c r="DM268" s="26"/>
      <c r="DN268" s="26"/>
      <c r="DO268" s="26"/>
      <c r="DP268" s="26"/>
      <c r="DQ268" s="26"/>
      <c r="DR268" s="26"/>
      <c r="DS268" s="26"/>
      <c r="DT268" s="26"/>
      <c r="DU268" s="26"/>
      <c r="DV268" s="26"/>
      <c r="DW268" s="26"/>
      <c r="DX268" s="26"/>
      <c r="DY268" s="26"/>
      <c r="DZ268" s="26"/>
      <c r="EA268" s="26"/>
      <c r="EB268" s="26"/>
      <c r="EC268" s="26"/>
      <c r="ED268" s="26"/>
      <c r="EE268" s="26"/>
      <c r="EF268" s="26"/>
      <c r="EG268" s="26"/>
      <c r="EH268" s="26"/>
      <c r="EI268" s="26"/>
      <c r="EJ268" s="26"/>
      <c r="EK268" s="26"/>
      <c r="EL268" s="26"/>
      <c r="EM268" s="26"/>
      <c r="EN268" s="26"/>
      <c r="EO268" s="26"/>
      <c r="EP268" s="26"/>
      <c r="EQ268" s="26"/>
      <c r="ER268" s="26"/>
      <c r="ES268" s="26"/>
      <c r="ET268" s="26"/>
      <c r="EU268" s="26"/>
      <c r="EV268" s="26"/>
      <c r="EW268" s="26"/>
      <c r="EX268" s="26"/>
      <c r="EY268" s="26"/>
      <c r="EZ268" s="26"/>
      <c r="FA268" s="26"/>
      <c r="FB268" s="26"/>
      <c r="FC268" s="26"/>
      <c r="FD268" s="26"/>
      <c r="FE268" s="26"/>
      <c r="FF268" s="26"/>
      <c r="FG268" s="26"/>
      <c r="FH268" s="26"/>
      <c r="FI268" s="26"/>
      <c r="FJ268" s="26"/>
      <c r="FK268" s="26"/>
      <c r="FL268" s="26"/>
      <c r="FM268" s="26"/>
      <c r="FN268" s="26"/>
      <c r="FO268" s="26"/>
      <c r="FP268" s="26"/>
      <c r="FQ268" s="26"/>
      <c r="FR268" s="26"/>
      <c r="FS268" s="26"/>
      <c r="FT268" s="26"/>
      <c r="FU268" s="26"/>
      <c r="FV268" s="26"/>
      <c r="FW268" s="26"/>
      <c r="FX268" s="26"/>
      <c r="FY268" s="26"/>
      <c r="FZ268" s="26"/>
      <c r="GA268" s="26"/>
      <c r="GB268" s="26"/>
      <c r="GC268" s="26"/>
      <c r="GD268" s="26"/>
      <c r="GE268" s="26"/>
      <c r="GF268" s="26"/>
      <c r="GG268" s="26"/>
      <c r="GH268" s="26"/>
      <c r="GI268" s="26"/>
      <c r="GJ268" s="26"/>
      <c r="GK268" s="26"/>
      <c r="GL268" s="26"/>
      <c r="GM268" s="26"/>
      <c r="GN268" s="26"/>
      <c r="GO268" s="26"/>
      <c r="GP268" s="26"/>
      <c r="GQ268" s="26"/>
      <c r="GR268" s="26"/>
      <c r="GS268" s="26"/>
      <c r="GT268" s="26"/>
      <c r="GU268" s="26"/>
      <c r="GV268" s="26"/>
      <c r="GW268" s="26"/>
      <c r="GX268" s="26"/>
      <c r="GY268" s="26"/>
      <c r="GZ268" s="26"/>
      <c r="HA268" s="26"/>
      <c r="HB268" s="26"/>
      <c r="HC268" s="26"/>
      <c r="HD268" s="26"/>
      <c r="HE268" s="26"/>
      <c r="HF268" s="26"/>
      <c r="HG268" s="26"/>
      <c r="HH268" s="26"/>
      <c r="HI268" s="26"/>
      <c r="HJ268" s="26"/>
      <c r="HK268" s="26"/>
      <c r="HL268" s="26"/>
      <c r="HM268" s="26"/>
      <c r="HN268" s="26"/>
      <c r="HO268" s="26"/>
      <c r="HP268" s="26"/>
      <c r="HQ268" s="26"/>
      <c r="HR268" s="26"/>
      <c r="HS268" s="26"/>
      <c r="HT268" s="26"/>
      <c r="HU268" s="26"/>
      <c r="HV268" s="26"/>
      <c r="HW268" s="26"/>
      <c r="HX268" s="26"/>
      <c r="HY268" s="26"/>
      <c r="HZ268" s="26"/>
      <c r="IA268" s="26"/>
      <c r="IB268" s="26"/>
      <c r="IC268" s="26"/>
      <c r="ID268" s="26"/>
      <c r="IE268" s="26"/>
      <c r="IF268" s="26"/>
      <c r="IG268" s="26"/>
      <c r="IH268" s="26"/>
      <c r="II268" s="26"/>
      <c r="IJ268" s="26"/>
      <c r="IK268" s="26"/>
      <c r="IL268" s="26"/>
      <c r="IM268" s="26"/>
      <c r="IN268" s="26"/>
      <c r="IO268" s="26"/>
      <c r="IP268" s="26"/>
      <c r="IQ268" s="26"/>
      <c r="IR268" s="26"/>
      <c r="IS268" s="26"/>
      <c r="IT268" s="26"/>
    </row>
    <row r="269" spans="1:254" ht="22.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c r="CW269" s="26"/>
      <c r="CX269" s="26"/>
      <c r="CY269" s="26"/>
      <c r="CZ269" s="26"/>
      <c r="DA269" s="26"/>
      <c r="DB269" s="26"/>
      <c r="DC269" s="26"/>
      <c r="DD269" s="26"/>
      <c r="DE269" s="26"/>
      <c r="DF269" s="26"/>
      <c r="DG269" s="26"/>
      <c r="DH269" s="26"/>
      <c r="DI269" s="26"/>
      <c r="DJ269" s="26"/>
      <c r="DK269" s="26"/>
      <c r="DL269" s="26"/>
      <c r="DM269" s="26"/>
      <c r="DN269" s="26"/>
      <c r="DO269" s="26"/>
      <c r="DP269" s="26"/>
      <c r="DQ269" s="26"/>
      <c r="DR269" s="26"/>
      <c r="DS269" s="26"/>
      <c r="DT269" s="26"/>
      <c r="DU269" s="26"/>
      <c r="DV269" s="26"/>
      <c r="DW269" s="26"/>
      <c r="DX269" s="26"/>
      <c r="DY269" s="26"/>
      <c r="DZ269" s="26"/>
      <c r="EA269" s="26"/>
      <c r="EB269" s="26"/>
      <c r="EC269" s="26"/>
      <c r="ED269" s="26"/>
      <c r="EE269" s="26"/>
      <c r="EF269" s="26"/>
      <c r="EG269" s="26"/>
      <c r="EH269" s="26"/>
      <c r="EI269" s="26"/>
      <c r="EJ269" s="26"/>
      <c r="EK269" s="26"/>
      <c r="EL269" s="26"/>
      <c r="EM269" s="26"/>
      <c r="EN269" s="26"/>
      <c r="EO269" s="26"/>
      <c r="EP269" s="26"/>
      <c r="EQ269" s="26"/>
      <c r="ER269" s="26"/>
      <c r="ES269" s="26"/>
      <c r="ET269" s="26"/>
      <c r="EU269" s="26"/>
      <c r="EV269" s="26"/>
      <c r="EW269" s="26"/>
      <c r="EX269" s="26"/>
      <c r="EY269" s="26"/>
      <c r="EZ269" s="26"/>
      <c r="FA269" s="26"/>
      <c r="FB269" s="26"/>
      <c r="FC269" s="26"/>
      <c r="FD269" s="26"/>
      <c r="FE269" s="26"/>
      <c r="FF269" s="26"/>
      <c r="FG269" s="26"/>
      <c r="FH269" s="26"/>
      <c r="FI269" s="26"/>
      <c r="FJ269" s="26"/>
      <c r="FK269" s="26"/>
      <c r="FL269" s="26"/>
      <c r="FM269" s="26"/>
      <c r="FN269" s="26"/>
      <c r="FO269" s="26"/>
      <c r="FP269" s="26"/>
      <c r="FQ269" s="26"/>
      <c r="FR269" s="26"/>
      <c r="FS269" s="26"/>
      <c r="FT269" s="26"/>
      <c r="FU269" s="26"/>
      <c r="FV269" s="26"/>
      <c r="FW269" s="26"/>
      <c r="FX269" s="26"/>
      <c r="FY269" s="26"/>
      <c r="FZ269" s="26"/>
      <c r="GA269" s="26"/>
      <c r="GB269" s="26"/>
      <c r="GC269" s="26"/>
      <c r="GD269" s="26"/>
      <c r="GE269" s="26"/>
      <c r="GF269" s="26"/>
      <c r="GG269" s="26"/>
      <c r="GH269" s="26"/>
      <c r="GI269" s="26"/>
      <c r="GJ269" s="26"/>
      <c r="GK269" s="26"/>
      <c r="GL269" s="26"/>
      <c r="GM269" s="26"/>
      <c r="GN269" s="26"/>
      <c r="GO269" s="26"/>
      <c r="GP269" s="26"/>
      <c r="GQ269" s="26"/>
      <c r="GR269" s="26"/>
      <c r="GS269" s="26"/>
      <c r="GT269" s="26"/>
      <c r="GU269" s="26"/>
      <c r="GV269" s="26"/>
      <c r="GW269" s="26"/>
      <c r="GX269" s="26"/>
      <c r="GY269" s="26"/>
      <c r="GZ269" s="26"/>
      <c r="HA269" s="26"/>
      <c r="HB269" s="26"/>
      <c r="HC269" s="26"/>
      <c r="HD269" s="26"/>
      <c r="HE269" s="26"/>
      <c r="HF269" s="26"/>
      <c r="HG269" s="26"/>
      <c r="HH269" s="26"/>
      <c r="HI269" s="26"/>
      <c r="HJ269" s="26"/>
      <c r="HK269" s="26"/>
      <c r="HL269" s="26"/>
      <c r="HM269" s="26"/>
      <c r="HN269" s="26"/>
      <c r="HO269" s="26"/>
      <c r="HP269" s="26"/>
      <c r="HQ269" s="26"/>
      <c r="HR269" s="26"/>
      <c r="HS269" s="26"/>
      <c r="HT269" s="26"/>
      <c r="HU269" s="26"/>
      <c r="HV269" s="26"/>
      <c r="HW269" s="26"/>
      <c r="HX269" s="26"/>
      <c r="HY269" s="26"/>
      <c r="HZ269" s="26"/>
      <c r="IA269" s="26"/>
      <c r="IB269" s="26"/>
      <c r="IC269" s="26"/>
      <c r="ID269" s="26"/>
      <c r="IE269" s="26"/>
      <c r="IF269" s="26"/>
      <c r="IG269" s="26"/>
      <c r="IH269" s="26"/>
      <c r="II269" s="26"/>
      <c r="IJ269" s="26"/>
      <c r="IK269" s="26"/>
      <c r="IL269" s="26"/>
      <c r="IM269" s="26"/>
      <c r="IN269" s="26"/>
      <c r="IO269" s="26"/>
      <c r="IP269" s="26"/>
      <c r="IQ269" s="26"/>
      <c r="IR269" s="26"/>
      <c r="IS269" s="26"/>
      <c r="IT269" s="26"/>
    </row>
    <row r="270" spans="1:254" ht="22.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c r="CW270" s="26"/>
      <c r="CX270" s="26"/>
      <c r="CY270" s="26"/>
      <c r="CZ270" s="26"/>
      <c r="DA270" s="26"/>
      <c r="DB270" s="26"/>
      <c r="DC270" s="26"/>
      <c r="DD270" s="26"/>
      <c r="DE270" s="26"/>
      <c r="DF270" s="26"/>
      <c r="DG270" s="26"/>
      <c r="DH270" s="26"/>
      <c r="DI270" s="26"/>
      <c r="DJ270" s="26"/>
      <c r="DK270" s="26"/>
      <c r="DL270" s="26"/>
      <c r="DM270" s="26"/>
      <c r="DN270" s="26"/>
      <c r="DO270" s="26"/>
      <c r="DP270" s="26"/>
      <c r="DQ270" s="26"/>
      <c r="DR270" s="26"/>
      <c r="DS270" s="26"/>
      <c r="DT270" s="26"/>
      <c r="DU270" s="26"/>
      <c r="DV270" s="26"/>
      <c r="DW270" s="26"/>
      <c r="DX270" s="26"/>
      <c r="DY270" s="26"/>
      <c r="DZ270" s="26"/>
      <c r="EA270" s="26"/>
      <c r="EB270" s="26"/>
      <c r="EC270" s="26"/>
      <c r="ED270" s="26"/>
      <c r="EE270" s="26"/>
      <c r="EF270" s="26"/>
      <c r="EG270" s="26"/>
      <c r="EH270" s="26"/>
      <c r="EI270" s="26"/>
      <c r="EJ270" s="26"/>
      <c r="EK270" s="26"/>
      <c r="EL270" s="26"/>
      <c r="EM270" s="26"/>
      <c r="EN270" s="26"/>
      <c r="EO270" s="26"/>
      <c r="EP270" s="26"/>
      <c r="EQ270" s="26"/>
      <c r="ER270" s="26"/>
      <c r="ES270" s="26"/>
      <c r="ET270" s="26"/>
      <c r="EU270" s="26"/>
      <c r="EV270" s="26"/>
      <c r="EW270" s="26"/>
      <c r="EX270" s="26"/>
      <c r="EY270" s="26"/>
      <c r="EZ270" s="26"/>
      <c r="FA270" s="26"/>
      <c r="FB270" s="26"/>
      <c r="FC270" s="26"/>
      <c r="FD270" s="26"/>
      <c r="FE270" s="26"/>
      <c r="FF270" s="26"/>
      <c r="FG270" s="26"/>
      <c r="FH270" s="26"/>
      <c r="FI270" s="26"/>
      <c r="FJ270" s="26"/>
      <c r="FK270" s="26"/>
      <c r="FL270" s="26"/>
      <c r="FM270" s="26"/>
      <c r="FN270" s="26"/>
      <c r="FO270" s="26"/>
      <c r="FP270" s="26"/>
      <c r="FQ270" s="26"/>
      <c r="FR270" s="26"/>
      <c r="FS270" s="26"/>
      <c r="FT270" s="26"/>
      <c r="FU270" s="26"/>
      <c r="FV270" s="26"/>
      <c r="FW270" s="26"/>
      <c r="FX270" s="26"/>
      <c r="FY270" s="26"/>
      <c r="FZ270" s="26"/>
      <c r="GA270" s="26"/>
      <c r="GB270" s="26"/>
      <c r="GC270" s="26"/>
      <c r="GD270" s="26"/>
      <c r="GE270" s="26"/>
      <c r="GF270" s="26"/>
      <c r="GG270" s="26"/>
      <c r="GH270" s="26"/>
      <c r="GI270" s="26"/>
      <c r="GJ270" s="26"/>
      <c r="GK270" s="26"/>
      <c r="GL270" s="26"/>
      <c r="GM270" s="26"/>
      <c r="GN270" s="26"/>
      <c r="GO270" s="26"/>
      <c r="GP270" s="26"/>
      <c r="GQ270" s="26"/>
      <c r="GR270" s="26"/>
      <c r="GS270" s="26"/>
      <c r="GT270" s="26"/>
      <c r="GU270" s="26"/>
      <c r="GV270" s="26"/>
      <c r="GW270" s="26"/>
      <c r="GX270" s="26"/>
      <c r="GY270" s="26"/>
      <c r="GZ270" s="26"/>
      <c r="HA270" s="26"/>
      <c r="HB270" s="26"/>
      <c r="HC270" s="26"/>
      <c r="HD270" s="26"/>
      <c r="HE270" s="26"/>
      <c r="HF270" s="26"/>
      <c r="HG270" s="26"/>
      <c r="HH270" s="26"/>
      <c r="HI270" s="26"/>
      <c r="HJ270" s="26"/>
      <c r="HK270" s="26"/>
      <c r="HL270" s="26"/>
      <c r="HM270" s="26"/>
      <c r="HN270" s="26"/>
      <c r="HO270" s="26"/>
      <c r="HP270" s="26"/>
      <c r="HQ270" s="26"/>
      <c r="HR270" s="26"/>
      <c r="HS270" s="26"/>
      <c r="HT270" s="26"/>
      <c r="HU270" s="26"/>
      <c r="HV270" s="26"/>
      <c r="HW270" s="26"/>
      <c r="HX270" s="26"/>
      <c r="HY270" s="26"/>
      <c r="HZ270" s="26"/>
      <c r="IA270" s="26"/>
      <c r="IB270" s="26"/>
      <c r="IC270" s="26"/>
      <c r="ID270" s="26"/>
      <c r="IE270" s="26"/>
      <c r="IF270" s="26"/>
      <c r="IG270" s="26"/>
      <c r="IH270" s="26"/>
      <c r="II270" s="26"/>
      <c r="IJ270" s="26"/>
      <c r="IK270" s="26"/>
      <c r="IL270" s="26"/>
      <c r="IM270" s="26"/>
      <c r="IN270" s="26"/>
      <c r="IO270" s="26"/>
      <c r="IP270" s="26"/>
      <c r="IQ270" s="26"/>
      <c r="IR270" s="26"/>
      <c r="IS270" s="26"/>
      <c r="IT270" s="26"/>
    </row>
    <row r="271" spans="1:254" ht="22.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26"/>
      <c r="DU271" s="26"/>
      <c r="DV271" s="26"/>
      <c r="DW271" s="26"/>
      <c r="DX271" s="26"/>
      <c r="DY271" s="26"/>
      <c r="DZ271" s="26"/>
      <c r="EA271" s="26"/>
      <c r="EB271" s="26"/>
      <c r="EC271" s="26"/>
      <c r="ED271" s="26"/>
      <c r="EE271" s="26"/>
      <c r="EF271" s="26"/>
      <c r="EG271" s="26"/>
      <c r="EH271" s="26"/>
      <c r="EI271" s="26"/>
      <c r="EJ271" s="26"/>
      <c r="EK271" s="26"/>
      <c r="EL271" s="26"/>
      <c r="EM271" s="26"/>
      <c r="EN271" s="26"/>
      <c r="EO271" s="26"/>
      <c r="EP271" s="26"/>
      <c r="EQ271" s="26"/>
      <c r="ER271" s="26"/>
      <c r="ES271" s="26"/>
      <c r="ET271" s="26"/>
      <c r="EU271" s="26"/>
      <c r="EV271" s="26"/>
      <c r="EW271" s="26"/>
      <c r="EX271" s="26"/>
      <c r="EY271" s="26"/>
      <c r="EZ271" s="26"/>
      <c r="FA271" s="26"/>
      <c r="FB271" s="26"/>
      <c r="FC271" s="26"/>
      <c r="FD271" s="26"/>
      <c r="FE271" s="26"/>
      <c r="FF271" s="26"/>
      <c r="FG271" s="26"/>
      <c r="FH271" s="26"/>
      <c r="FI271" s="26"/>
      <c r="FJ271" s="26"/>
      <c r="FK271" s="26"/>
      <c r="FL271" s="26"/>
      <c r="FM271" s="26"/>
      <c r="FN271" s="26"/>
      <c r="FO271" s="26"/>
      <c r="FP271" s="26"/>
      <c r="FQ271" s="26"/>
      <c r="FR271" s="26"/>
      <c r="FS271" s="26"/>
      <c r="FT271" s="26"/>
      <c r="FU271" s="26"/>
      <c r="FV271" s="26"/>
      <c r="FW271" s="26"/>
      <c r="FX271" s="26"/>
      <c r="FY271" s="26"/>
      <c r="FZ271" s="26"/>
      <c r="GA271" s="26"/>
      <c r="GB271" s="26"/>
      <c r="GC271" s="26"/>
      <c r="GD271" s="26"/>
      <c r="GE271" s="26"/>
      <c r="GF271" s="26"/>
      <c r="GG271" s="26"/>
      <c r="GH271" s="26"/>
      <c r="GI271" s="26"/>
      <c r="GJ271" s="26"/>
      <c r="GK271" s="26"/>
      <c r="GL271" s="26"/>
      <c r="GM271" s="26"/>
      <c r="GN271" s="26"/>
      <c r="GO271" s="26"/>
      <c r="GP271" s="26"/>
      <c r="GQ271" s="26"/>
      <c r="GR271" s="26"/>
      <c r="GS271" s="26"/>
      <c r="GT271" s="26"/>
      <c r="GU271" s="26"/>
      <c r="GV271" s="26"/>
      <c r="GW271" s="26"/>
      <c r="GX271" s="26"/>
      <c r="GY271" s="26"/>
      <c r="GZ271" s="26"/>
      <c r="HA271" s="26"/>
      <c r="HB271" s="26"/>
      <c r="HC271" s="26"/>
      <c r="HD271" s="26"/>
      <c r="HE271" s="26"/>
      <c r="HF271" s="26"/>
      <c r="HG271" s="26"/>
      <c r="HH271" s="26"/>
      <c r="HI271" s="26"/>
      <c r="HJ271" s="26"/>
      <c r="HK271" s="26"/>
      <c r="HL271" s="26"/>
      <c r="HM271" s="26"/>
      <c r="HN271" s="26"/>
      <c r="HO271" s="26"/>
      <c r="HP271" s="26"/>
      <c r="HQ271" s="26"/>
      <c r="HR271" s="26"/>
      <c r="HS271" s="26"/>
      <c r="HT271" s="26"/>
      <c r="HU271" s="26"/>
      <c r="HV271" s="26"/>
      <c r="HW271" s="26"/>
      <c r="HX271" s="26"/>
      <c r="HY271" s="26"/>
      <c r="HZ271" s="26"/>
      <c r="IA271" s="26"/>
      <c r="IB271" s="26"/>
      <c r="IC271" s="26"/>
      <c r="ID271" s="26"/>
      <c r="IE271" s="26"/>
      <c r="IF271" s="26"/>
      <c r="IG271" s="26"/>
      <c r="IH271" s="26"/>
      <c r="II271" s="26"/>
      <c r="IJ271" s="26"/>
      <c r="IK271" s="26"/>
      <c r="IL271" s="26"/>
      <c r="IM271" s="26"/>
      <c r="IN271" s="26"/>
      <c r="IO271" s="26"/>
      <c r="IP271" s="26"/>
      <c r="IQ271" s="26"/>
      <c r="IR271" s="26"/>
      <c r="IS271" s="26"/>
      <c r="IT271" s="26"/>
    </row>
    <row r="272" spans="1:254" ht="22.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26"/>
      <c r="DU272" s="26"/>
      <c r="DV272" s="26"/>
      <c r="DW272" s="26"/>
      <c r="DX272" s="26"/>
      <c r="DY272" s="26"/>
      <c r="DZ272" s="26"/>
      <c r="EA272" s="26"/>
      <c r="EB272" s="26"/>
      <c r="EC272" s="26"/>
      <c r="ED272" s="26"/>
      <c r="EE272" s="26"/>
      <c r="EF272" s="26"/>
      <c r="EG272" s="26"/>
      <c r="EH272" s="26"/>
      <c r="EI272" s="26"/>
      <c r="EJ272" s="26"/>
      <c r="EK272" s="26"/>
      <c r="EL272" s="26"/>
      <c r="EM272" s="26"/>
      <c r="EN272" s="26"/>
      <c r="EO272" s="26"/>
      <c r="EP272" s="26"/>
      <c r="EQ272" s="26"/>
      <c r="ER272" s="26"/>
      <c r="ES272" s="26"/>
      <c r="ET272" s="26"/>
      <c r="EU272" s="26"/>
      <c r="EV272" s="26"/>
      <c r="EW272" s="26"/>
      <c r="EX272" s="26"/>
      <c r="EY272" s="26"/>
      <c r="EZ272" s="26"/>
      <c r="FA272" s="26"/>
      <c r="FB272" s="26"/>
      <c r="FC272" s="26"/>
      <c r="FD272" s="26"/>
      <c r="FE272" s="26"/>
      <c r="FF272" s="26"/>
      <c r="FG272" s="26"/>
      <c r="FH272" s="26"/>
      <c r="FI272" s="26"/>
      <c r="FJ272" s="26"/>
      <c r="FK272" s="26"/>
      <c r="FL272" s="26"/>
      <c r="FM272" s="26"/>
      <c r="FN272" s="26"/>
      <c r="FO272" s="26"/>
      <c r="FP272" s="26"/>
      <c r="FQ272" s="26"/>
      <c r="FR272" s="26"/>
      <c r="FS272" s="26"/>
      <c r="FT272" s="26"/>
      <c r="FU272" s="26"/>
      <c r="FV272" s="26"/>
      <c r="FW272" s="26"/>
      <c r="FX272" s="26"/>
      <c r="FY272" s="26"/>
      <c r="FZ272" s="26"/>
      <c r="GA272" s="26"/>
      <c r="GB272" s="26"/>
      <c r="GC272" s="26"/>
      <c r="GD272" s="26"/>
      <c r="GE272" s="26"/>
      <c r="GF272" s="26"/>
      <c r="GG272" s="26"/>
      <c r="GH272" s="26"/>
      <c r="GI272" s="26"/>
      <c r="GJ272" s="26"/>
      <c r="GK272" s="26"/>
      <c r="GL272" s="26"/>
      <c r="GM272" s="26"/>
      <c r="GN272" s="26"/>
      <c r="GO272" s="26"/>
      <c r="GP272" s="26"/>
      <c r="GQ272" s="26"/>
      <c r="GR272" s="26"/>
      <c r="GS272" s="26"/>
      <c r="GT272" s="26"/>
      <c r="GU272" s="26"/>
      <c r="GV272" s="26"/>
      <c r="GW272" s="26"/>
      <c r="GX272" s="26"/>
      <c r="GY272" s="26"/>
      <c r="GZ272" s="26"/>
      <c r="HA272" s="26"/>
      <c r="HB272" s="26"/>
      <c r="HC272" s="26"/>
      <c r="HD272" s="26"/>
      <c r="HE272" s="26"/>
      <c r="HF272" s="26"/>
      <c r="HG272" s="26"/>
      <c r="HH272" s="26"/>
      <c r="HI272" s="26"/>
      <c r="HJ272" s="26"/>
      <c r="HK272" s="26"/>
      <c r="HL272" s="26"/>
      <c r="HM272" s="26"/>
      <c r="HN272" s="26"/>
      <c r="HO272" s="26"/>
      <c r="HP272" s="26"/>
      <c r="HQ272" s="26"/>
      <c r="HR272" s="26"/>
      <c r="HS272" s="26"/>
      <c r="HT272" s="26"/>
      <c r="HU272" s="26"/>
      <c r="HV272" s="26"/>
      <c r="HW272" s="26"/>
      <c r="HX272" s="26"/>
      <c r="HY272" s="26"/>
      <c r="HZ272" s="26"/>
      <c r="IA272" s="26"/>
      <c r="IB272" s="26"/>
      <c r="IC272" s="26"/>
      <c r="ID272" s="26"/>
      <c r="IE272" s="26"/>
      <c r="IF272" s="26"/>
      <c r="IG272" s="26"/>
      <c r="IH272" s="26"/>
      <c r="II272" s="26"/>
      <c r="IJ272" s="26"/>
      <c r="IK272" s="26"/>
      <c r="IL272" s="26"/>
      <c r="IM272" s="26"/>
      <c r="IN272" s="26"/>
      <c r="IO272" s="26"/>
      <c r="IP272" s="26"/>
      <c r="IQ272" s="26"/>
      <c r="IR272" s="26"/>
      <c r="IS272" s="26"/>
      <c r="IT272" s="26"/>
    </row>
    <row r="273" spans="1:254" ht="22.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c r="CQ273" s="26"/>
      <c r="CR273" s="26"/>
      <c r="CS273" s="26"/>
      <c r="CT273" s="26"/>
      <c r="CU273" s="26"/>
      <c r="CV273" s="26"/>
      <c r="CW273" s="26"/>
      <c r="CX273" s="26"/>
      <c r="CY273" s="26"/>
      <c r="CZ273" s="26"/>
      <c r="DA273" s="26"/>
      <c r="DB273" s="26"/>
      <c r="DC273" s="26"/>
      <c r="DD273" s="26"/>
      <c r="DE273" s="26"/>
      <c r="DF273" s="26"/>
      <c r="DG273" s="26"/>
      <c r="DH273" s="26"/>
      <c r="DI273" s="26"/>
      <c r="DJ273" s="26"/>
      <c r="DK273" s="26"/>
      <c r="DL273" s="26"/>
      <c r="DM273" s="26"/>
      <c r="DN273" s="26"/>
      <c r="DO273" s="26"/>
      <c r="DP273" s="26"/>
      <c r="DQ273" s="26"/>
      <c r="DR273" s="26"/>
      <c r="DS273" s="26"/>
      <c r="DT273" s="26"/>
      <c r="DU273" s="26"/>
      <c r="DV273" s="26"/>
      <c r="DW273" s="26"/>
      <c r="DX273" s="26"/>
      <c r="DY273" s="26"/>
      <c r="DZ273" s="26"/>
      <c r="EA273" s="26"/>
      <c r="EB273" s="26"/>
      <c r="EC273" s="26"/>
      <c r="ED273" s="26"/>
      <c r="EE273" s="26"/>
      <c r="EF273" s="26"/>
      <c r="EG273" s="26"/>
      <c r="EH273" s="26"/>
      <c r="EI273" s="26"/>
      <c r="EJ273" s="26"/>
      <c r="EK273" s="26"/>
      <c r="EL273" s="26"/>
      <c r="EM273" s="26"/>
      <c r="EN273" s="26"/>
      <c r="EO273" s="26"/>
      <c r="EP273" s="26"/>
      <c r="EQ273" s="26"/>
      <c r="ER273" s="26"/>
      <c r="ES273" s="26"/>
      <c r="ET273" s="26"/>
      <c r="EU273" s="26"/>
      <c r="EV273" s="26"/>
      <c r="EW273" s="26"/>
      <c r="EX273" s="26"/>
      <c r="EY273" s="26"/>
      <c r="EZ273" s="26"/>
      <c r="FA273" s="26"/>
      <c r="FB273" s="26"/>
      <c r="FC273" s="26"/>
      <c r="FD273" s="26"/>
      <c r="FE273" s="26"/>
      <c r="FF273" s="26"/>
      <c r="FG273" s="26"/>
      <c r="FH273" s="26"/>
      <c r="FI273" s="26"/>
      <c r="FJ273" s="26"/>
      <c r="FK273" s="26"/>
      <c r="FL273" s="26"/>
      <c r="FM273" s="26"/>
      <c r="FN273" s="26"/>
      <c r="FO273" s="26"/>
      <c r="FP273" s="26"/>
      <c r="FQ273" s="26"/>
      <c r="FR273" s="26"/>
      <c r="FS273" s="26"/>
      <c r="FT273" s="26"/>
      <c r="FU273" s="26"/>
      <c r="FV273" s="26"/>
      <c r="FW273" s="26"/>
      <c r="FX273" s="26"/>
      <c r="FY273" s="26"/>
      <c r="FZ273" s="26"/>
      <c r="GA273" s="26"/>
      <c r="GB273" s="26"/>
      <c r="GC273" s="26"/>
      <c r="GD273" s="26"/>
      <c r="GE273" s="26"/>
      <c r="GF273" s="26"/>
      <c r="GG273" s="26"/>
      <c r="GH273" s="26"/>
      <c r="GI273" s="26"/>
      <c r="GJ273" s="26"/>
      <c r="GK273" s="26"/>
      <c r="GL273" s="26"/>
      <c r="GM273" s="26"/>
      <c r="GN273" s="26"/>
      <c r="GO273" s="26"/>
      <c r="GP273" s="26"/>
      <c r="GQ273" s="26"/>
      <c r="GR273" s="26"/>
      <c r="GS273" s="26"/>
      <c r="GT273" s="26"/>
      <c r="GU273" s="26"/>
      <c r="GV273" s="26"/>
      <c r="GW273" s="26"/>
      <c r="GX273" s="26"/>
      <c r="GY273" s="26"/>
      <c r="GZ273" s="26"/>
      <c r="HA273" s="26"/>
      <c r="HB273" s="26"/>
      <c r="HC273" s="26"/>
      <c r="HD273" s="26"/>
      <c r="HE273" s="26"/>
      <c r="HF273" s="26"/>
      <c r="HG273" s="26"/>
      <c r="HH273" s="26"/>
      <c r="HI273" s="26"/>
      <c r="HJ273" s="26"/>
      <c r="HK273" s="26"/>
      <c r="HL273" s="26"/>
      <c r="HM273" s="26"/>
      <c r="HN273" s="26"/>
      <c r="HO273" s="26"/>
      <c r="HP273" s="26"/>
      <c r="HQ273" s="26"/>
      <c r="HR273" s="26"/>
      <c r="HS273" s="26"/>
      <c r="HT273" s="26"/>
      <c r="HU273" s="26"/>
      <c r="HV273" s="26"/>
      <c r="HW273" s="26"/>
      <c r="HX273" s="26"/>
      <c r="HY273" s="26"/>
      <c r="HZ273" s="26"/>
      <c r="IA273" s="26"/>
      <c r="IB273" s="26"/>
      <c r="IC273" s="26"/>
      <c r="ID273" s="26"/>
      <c r="IE273" s="26"/>
      <c r="IF273" s="26"/>
      <c r="IG273" s="26"/>
      <c r="IH273" s="26"/>
      <c r="II273" s="26"/>
      <c r="IJ273" s="26"/>
      <c r="IK273" s="26"/>
      <c r="IL273" s="26"/>
      <c r="IM273" s="26"/>
      <c r="IN273" s="26"/>
      <c r="IO273" s="26"/>
      <c r="IP273" s="26"/>
      <c r="IQ273" s="26"/>
      <c r="IR273" s="26"/>
      <c r="IS273" s="26"/>
      <c r="IT273" s="26"/>
    </row>
    <row r="274" spans="1:254" ht="22.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c r="CV274" s="26"/>
      <c r="CW274" s="26"/>
      <c r="CX274" s="26"/>
      <c r="CY274" s="26"/>
      <c r="CZ274" s="26"/>
      <c r="DA274" s="26"/>
      <c r="DB274" s="26"/>
      <c r="DC274" s="26"/>
      <c r="DD274" s="26"/>
      <c r="DE274" s="26"/>
      <c r="DF274" s="26"/>
      <c r="DG274" s="26"/>
      <c r="DH274" s="26"/>
      <c r="DI274" s="26"/>
      <c r="DJ274" s="26"/>
      <c r="DK274" s="26"/>
      <c r="DL274" s="26"/>
      <c r="DM274" s="26"/>
      <c r="DN274" s="26"/>
      <c r="DO274" s="26"/>
      <c r="DP274" s="26"/>
      <c r="DQ274" s="26"/>
      <c r="DR274" s="26"/>
      <c r="DS274" s="26"/>
      <c r="DT274" s="26"/>
      <c r="DU274" s="26"/>
      <c r="DV274" s="26"/>
      <c r="DW274" s="26"/>
      <c r="DX274" s="26"/>
      <c r="DY274" s="26"/>
      <c r="DZ274" s="26"/>
      <c r="EA274" s="26"/>
      <c r="EB274" s="26"/>
      <c r="EC274" s="26"/>
      <c r="ED274" s="26"/>
      <c r="EE274" s="26"/>
      <c r="EF274" s="26"/>
      <c r="EG274" s="26"/>
      <c r="EH274" s="26"/>
      <c r="EI274" s="26"/>
      <c r="EJ274" s="26"/>
      <c r="EK274" s="26"/>
      <c r="EL274" s="26"/>
      <c r="EM274" s="26"/>
      <c r="EN274" s="26"/>
      <c r="EO274" s="26"/>
      <c r="EP274" s="26"/>
      <c r="EQ274" s="26"/>
      <c r="ER274" s="26"/>
      <c r="ES274" s="26"/>
      <c r="ET274" s="26"/>
      <c r="EU274" s="26"/>
      <c r="EV274" s="26"/>
      <c r="EW274" s="26"/>
      <c r="EX274" s="26"/>
      <c r="EY274" s="26"/>
      <c r="EZ274" s="26"/>
      <c r="FA274" s="26"/>
      <c r="FB274" s="26"/>
      <c r="FC274" s="26"/>
      <c r="FD274" s="26"/>
      <c r="FE274" s="26"/>
      <c r="FF274" s="26"/>
      <c r="FG274" s="26"/>
      <c r="FH274" s="26"/>
      <c r="FI274" s="26"/>
      <c r="FJ274" s="26"/>
      <c r="FK274" s="26"/>
      <c r="FL274" s="26"/>
      <c r="FM274" s="26"/>
      <c r="FN274" s="26"/>
      <c r="FO274" s="26"/>
      <c r="FP274" s="26"/>
      <c r="FQ274" s="26"/>
      <c r="FR274" s="26"/>
      <c r="FS274" s="26"/>
      <c r="FT274" s="26"/>
      <c r="FU274" s="26"/>
      <c r="FV274" s="26"/>
      <c r="FW274" s="26"/>
      <c r="FX274" s="26"/>
      <c r="FY274" s="26"/>
      <c r="FZ274" s="26"/>
      <c r="GA274" s="26"/>
      <c r="GB274" s="26"/>
      <c r="GC274" s="26"/>
      <c r="GD274" s="26"/>
      <c r="GE274" s="26"/>
      <c r="GF274" s="26"/>
      <c r="GG274" s="26"/>
      <c r="GH274" s="26"/>
      <c r="GI274" s="26"/>
      <c r="GJ274" s="26"/>
      <c r="GK274" s="26"/>
      <c r="GL274" s="26"/>
      <c r="GM274" s="26"/>
      <c r="GN274" s="26"/>
      <c r="GO274" s="26"/>
      <c r="GP274" s="26"/>
      <c r="GQ274" s="26"/>
      <c r="GR274" s="26"/>
      <c r="GS274" s="26"/>
      <c r="GT274" s="26"/>
      <c r="GU274" s="26"/>
      <c r="GV274" s="26"/>
      <c r="GW274" s="26"/>
      <c r="GX274" s="26"/>
      <c r="GY274" s="26"/>
      <c r="GZ274" s="26"/>
      <c r="HA274" s="26"/>
      <c r="HB274" s="26"/>
      <c r="HC274" s="26"/>
      <c r="HD274" s="26"/>
      <c r="HE274" s="26"/>
      <c r="HF274" s="26"/>
      <c r="HG274" s="26"/>
      <c r="HH274" s="26"/>
      <c r="HI274" s="26"/>
      <c r="HJ274" s="26"/>
      <c r="HK274" s="26"/>
      <c r="HL274" s="26"/>
      <c r="HM274" s="26"/>
      <c r="HN274" s="26"/>
      <c r="HO274" s="26"/>
      <c r="HP274" s="26"/>
      <c r="HQ274" s="26"/>
      <c r="HR274" s="26"/>
      <c r="HS274" s="26"/>
      <c r="HT274" s="26"/>
      <c r="HU274" s="26"/>
      <c r="HV274" s="26"/>
      <c r="HW274" s="26"/>
      <c r="HX274" s="26"/>
      <c r="HY274" s="26"/>
      <c r="HZ274" s="26"/>
      <c r="IA274" s="26"/>
      <c r="IB274" s="26"/>
      <c r="IC274" s="26"/>
      <c r="ID274" s="26"/>
      <c r="IE274" s="26"/>
      <c r="IF274" s="26"/>
      <c r="IG274" s="26"/>
      <c r="IH274" s="26"/>
      <c r="II274" s="26"/>
      <c r="IJ274" s="26"/>
      <c r="IK274" s="26"/>
      <c r="IL274" s="26"/>
      <c r="IM274" s="26"/>
      <c r="IN274" s="26"/>
      <c r="IO274" s="26"/>
      <c r="IP274" s="26"/>
      <c r="IQ274" s="26"/>
      <c r="IR274" s="26"/>
      <c r="IS274" s="26"/>
      <c r="IT274" s="26"/>
    </row>
    <row r="275" spans="1:254" ht="22.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c r="CV275" s="26"/>
      <c r="CW275" s="26"/>
      <c r="CX275" s="26"/>
      <c r="CY275" s="26"/>
      <c r="CZ275" s="26"/>
      <c r="DA275" s="26"/>
      <c r="DB275" s="26"/>
      <c r="DC275" s="26"/>
      <c r="DD275" s="26"/>
      <c r="DE275" s="26"/>
      <c r="DF275" s="26"/>
      <c r="DG275" s="26"/>
      <c r="DH275" s="26"/>
      <c r="DI275" s="26"/>
      <c r="DJ275" s="26"/>
      <c r="DK275" s="26"/>
      <c r="DL275" s="26"/>
      <c r="DM275" s="26"/>
      <c r="DN275" s="26"/>
      <c r="DO275" s="26"/>
      <c r="DP275" s="26"/>
      <c r="DQ275" s="26"/>
      <c r="DR275" s="26"/>
      <c r="DS275" s="26"/>
      <c r="DT275" s="26"/>
      <c r="DU275" s="26"/>
      <c r="DV275" s="26"/>
      <c r="DW275" s="26"/>
      <c r="DX275" s="26"/>
      <c r="DY275" s="26"/>
      <c r="DZ275" s="26"/>
      <c r="EA275" s="26"/>
      <c r="EB275" s="26"/>
      <c r="EC275" s="26"/>
      <c r="ED275" s="26"/>
      <c r="EE275" s="26"/>
      <c r="EF275" s="26"/>
      <c r="EG275" s="26"/>
      <c r="EH275" s="26"/>
      <c r="EI275" s="26"/>
      <c r="EJ275" s="26"/>
      <c r="EK275" s="26"/>
      <c r="EL275" s="26"/>
      <c r="EM275" s="26"/>
      <c r="EN275" s="26"/>
      <c r="EO275" s="26"/>
      <c r="EP275" s="26"/>
      <c r="EQ275" s="26"/>
      <c r="ER275" s="26"/>
      <c r="ES275" s="26"/>
      <c r="ET275" s="26"/>
      <c r="EU275" s="26"/>
      <c r="EV275" s="26"/>
      <c r="EW275" s="26"/>
      <c r="EX275" s="26"/>
      <c r="EY275" s="26"/>
      <c r="EZ275" s="26"/>
      <c r="FA275" s="26"/>
      <c r="FB275" s="26"/>
      <c r="FC275" s="26"/>
      <c r="FD275" s="26"/>
      <c r="FE275" s="26"/>
      <c r="FF275" s="26"/>
      <c r="FG275" s="26"/>
      <c r="FH275" s="26"/>
      <c r="FI275" s="26"/>
      <c r="FJ275" s="26"/>
      <c r="FK275" s="26"/>
      <c r="FL275" s="26"/>
      <c r="FM275" s="26"/>
      <c r="FN275" s="26"/>
      <c r="FO275" s="26"/>
      <c r="FP275" s="26"/>
      <c r="FQ275" s="26"/>
      <c r="FR275" s="26"/>
      <c r="FS275" s="26"/>
      <c r="FT275" s="26"/>
      <c r="FU275" s="26"/>
      <c r="FV275" s="26"/>
      <c r="FW275" s="26"/>
      <c r="FX275" s="26"/>
      <c r="FY275" s="26"/>
      <c r="FZ275" s="26"/>
      <c r="GA275" s="26"/>
      <c r="GB275" s="26"/>
      <c r="GC275" s="26"/>
      <c r="GD275" s="26"/>
      <c r="GE275" s="26"/>
      <c r="GF275" s="26"/>
      <c r="GG275" s="26"/>
      <c r="GH275" s="26"/>
      <c r="GI275" s="26"/>
      <c r="GJ275" s="26"/>
      <c r="GK275" s="26"/>
      <c r="GL275" s="26"/>
      <c r="GM275" s="26"/>
      <c r="GN275" s="26"/>
      <c r="GO275" s="26"/>
      <c r="GP275" s="26"/>
      <c r="GQ275" s="26"/>
      <c r="GR275" s="26"/>
      <c r="GS275" s="26"/>
      <c r="GT275" s="26"/>
      <c r="GU275" s="26"/>
      <c r="GV275" s="26"/>
      <c r="GW275" s="26"/>
      <c r="GX275" s="26"/>
      <c r="GY275" s="26"/>
      <c r="GZ275" s="26"/>
      <c r="HA275" s="26"/>
      <c r="HB275" s="26"/>
      <c r="HC275" s="26"/>
      <c r="HD275" s="26"/>
      <c r="HE275" s="26"/>
      <c r="HF275" s="26"/>
      <c r="HG275" s="26"/>
      <c r="HH275" s="26"/>
      <c r="HI275" s="26"/>
      <c r="HJ275" s="26"/>
      <c r="HK275" s="26"/>
      <c r="HL275" s="26"/>
      <c r="HM275" s="26"/>
      <c r="HN275" s="26"/>
      <c r="HO275" s="26"/>
      <c r="HP275" s="26"/>
      <c r="HQ275" s="26"/>
      <c r="HR275" s="26"/>
      <c r="HS275" s="26"/>
      <c r="HT275" s="26"/>
      <c r="HU275" s="26"/>
      <c r="HV275" s="26"/>
      <c r="HW275" s="26"/>
      <c r="HX275" s="26"/>
      <c r="HY275" s="26"/>
      <c r="HZ275" s="26"/>
      <c r="IA275" s="26"/>
      <c r="IB275" s="26"/>
      <c r="IC275" s="26"/>
      <c r="ID275" s="26"/>
      <c r="IE275" s="26"/>
      <c r="IF275" s="26"/>
      <c r="IG275" s="26"/>
      <c r="IH275" s="26"/>
      <c r="II275" s="26"/>
      <c r="IJ275" s="26"/>
      <c r="IK275" s="26"/>
      <c r="IL275" s="26"/>
      <c r="IM275" s="26"/>
      <c r="IN275" s="26"/>
      <c r="IO275" s="26"/>
      <c r="IP275" s="26"/>
      <c r="IQ275" s="26"/>
      <c r="IR275" s="26"/>
      <c r="IS275" s="26"/>
      <c r="IT275" s="26"/>
    </row>
    <row r="276" spans="1:254" ht="22.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c r="CV276" s="26"/>
      <c r="CW276" s="26"/>
      <c r="CX276" s="26"/>
      <c r="CY276" s="26"/>
      <c r="CZ276" s="26"/>
      <c r="DA276" s="26"/>
      <c r="DB276" s="26"/>
      <c r="DC276" s="26"/>
      <c r="DD276" s="26"/>
      <c r="DE276" s="26"/>
      <c r="DF276" s="26"/>
      <c r="DG276" s="26"/>
      <c r="DH276" s="26"/>
      <c r="DI276" s="26"/>
      <c r="DJ276" s="26"/>
      <c r="DK276" s="26"/>
      <c r="DL276" s="26"/>
      <c r="DM276" s="26"/>
      <c r="DN276" s="26"/>
      <c r="DO276" s="26"/>
      <c r="DP276" s="26"/>
      <c r="DQ276" s="26"/>
      <c r="DR276" s="26"/>
      <c r="DS276" s="26"/>
      <c r="DT276" s="26"/>
      <c r="DU276" s="26"/>
      <c r="DV276" s="26"/>
      <c r="DW276" s="26"/>
      <c r="DX276" s="26"/>
      <c r="DY276" s="26"/>
      <c r="DZ276" s="26"/>
      <c r="EA276" s="26"/>
      <c r="EB276" s="26"/>
      <c r="EC276" s="26"/>
      <c r="ED276" s="26"/>
      <c r="EE276" s="26"/>
      <c r="EF276" s="26"/>
      <c r="EG276" s="26"/>
      <c r="EH276" s="26"/>
      <c r="EI276" s="26"/>
      <c r="EJ276" s="26"/>
      <c r="EK276" s="26"/>
      <c r="EL276" s="26"/>
      <c r="EM276" s="26"/>
      <c r="EN276" s="26"/>
      <c r="EO276" s="26"/>
      <c r="EP276" s="26"/>
      <c r="EQ276" s="26"/>
      <c r="ER276" s="26"/>
      <c r="ES276" s="26"/>
      <c r="ET276" s="26"/>
      <c r="EU276" s="26"/>
      <c r="EV276" s="26"/>
      <c r="EW276" s="26"/>
      <c r="EX276" s="26"/>
      <c r="EY276" s="26"/>
      <c r="EZ276" s="26"/>
      <c r="FA276" s="26"/>
      <c r="FB276" s="26"/>
      <c r="FC276" s="26"/>
      <c r="FD276" s="26"/>
      <c r="FE276" s="26"/>
      <c r="FF276" s="26"/>
      <c r="FG276" s="26"/>
      <c r="FH276" s="26"/>
      <c r="FI276" s="26"/>
      <c r="FJ276" s="26"/>
      <c r="FK276" s="26"/>
      <c r="FL276" s="26"/>
      <c r="FM276" s="26"/>
      <c r="FN276" s="26"/>
      <c r="FO276" s="26"/>
      <c r="FP276" s="26"/>
      <c r="FQ276" s="26"/>
      <c r="FR276" s="26"/>
      <c r="FS276" s="26"/>
      <c r="FT276" s="26"/>
      <c r="FU276" s="26"/>
      <c r="FV276" s="26"/>
      <c r="FW276" s="26"/>
      <c r="FX276" s="26"/>
      <c r="FY276" s="26"/>
      <c r="FZ276" s="26"/>
      <c r="GA276" s="26"/>
      <c r="GB276" s="26"/>
      <c r="GC276" s="26"/>
      <c r="GD276" s="26"/>
      <c r="GE276" s="26"/>
      <c r="GF276" s="26"/>
      <c r="GG276" s="26"/>
      <c r="GH276" s="26"/>
      <c r="GI276" s="26"/>
      <c r="GJ276" s="26"/>
      <c r="GK276" s="26"/>
      <c r="GL276" s="26"/>
      <c r="GM276" s="26"/>
      <c r="GN276" s="26"/>
      <c r="GO276" s="26"/>
      <c r="GP276" s="26"/>
      <c r="GQ276" s="26"/>
      <c r="GR276" s="26"/>
      <c r="GS276" s="26"/>
      <c r="GT276" s="26"/>
      <c r="GU276" s="26"/>
      <c r="GV276" s="26"/>
      <c r="GW276" s="26"/>
      <c r="GX276" s="26"/>
      <c r="GY276" s="26"/>
      <c r="GZ276" s="26"/>
      <c r="HA276" s="26"/>
      <c r="HB276" s="26"/>
      <c r="HC276" s="26"/>
      <c r="HD276" s="26"/>
      <c r="HE276" s="26"/>
      <c r="HF276" s="26"/>
      <c r="HG276" s="26"/>
      <c r="HH276" s="26"/>
      <c r="HI276" s="26"/>
      <c r="HJ276" s="26"/>
      <c r="HK276" s="26"/>
      <c r="HL276" s="26"/>
      <c r="HM276" s="26"/>
      <c r="HN276" s="26"/>
      <c r="HO276" s="26"/>
      <c r="HP276" s="26"/>
      <c r="HQ276" s="26"/>
      <c r="HR276" s="26"/>
      <c r="HS276" s="26"/>
      <c r="HT276" s="26"/>
      <c r="HU276" s="26"/>
      <c r="HV276" s="26"/>
      <c r="HW276" s="26"/>
      <c r="HX276" s="26"/>
      <c r="HY276" s="26"/>
      <c r="HZ276" s="26"/>
      <c r="IA276" s="26"/>
      <c r="IB276" s="26"/>
      <c r="IC276" s="26"/>
      <c r="ID276" s="26"/>
      <c r="IE276" s="26"/>
      <c r="IF276" s="26"/>
      <c r="IG276" s="26"/>
      <c r="IH276" s="26"/>
      <c r="II276" s="26"/>
      <c r="IJ276" s="26"/>
      <c r="IK276" s="26"/>
      <c r="IL276" s="26"/>
      <c r="IM276" s="26"/>
      <c r="IN276" s="26"/>
      <c r="IO276" s="26"/>
      <c r="IP276" s="26"/>
      <c r="IQ276" s="26"/>
      <c r="IR276" s="26"/>
      <c r="IS276" s="26"/>
      <c r="IT276" s="26"/>
    </row>
    <row r="277" spans="1:254" ht="22.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c r="CQ277" s="26"/>
      <c r="CR277" s="26"/>
      <c r="CS277" s="26"/>
      <c r="CT277" s="26"/>
      <c r="CU277" s="26"/>
      <c r="CV277" s="26"/>
      <c r="CW277" s="26"/>
      <c r="CX277" s="26"/>
      <c r="CY277" s="26"/>
      <c r="CZ277" s="26"/>
      <c r="DA277" s="26"/>
      <c r="DB277" s="26"/>
      <c r="DC277" s="26"/>
      <c r="DD277" s="26"/>
      <c r="DE277" s="26"/>
      <c r="DF277" s="26"/>
      <c r="DG277" s="26"/>
      <c r="DH277" s="26"/>
      <c r="DI277" s="26"/>
      <c r="DJ277" s="26"/>
      <c r="DK277" s="26"/>
      <c r="DL277" s="26"/>
      <c r="DM277" s="26"/>
      <c r="DN277" s="26"/>
      <c r="DO277" s="26"/>
      <c r="DP277" s="26"/>
      <c r="DQ277" s="26"/>
      <c r="DR277" s="26"/>
      <c r="DS277" s="26"/>
      <c r="DT277" s="26"/>
      <c r="DU277" s="26"/>
      <c r="DV277" s="26"/>
      <c r="DW277" s="26"/>
      <c r="DX277" s="26"/>
      <c r="DY277" s="26"/>
      <c r="DZ277" s="26"/>
      <c r="EA277" s="26"/>
      <c r="EB277" s="26"/>
      <c r="EC277" s="26"/>
      <c r="ED277" s="26"/>
      <c r="EE277" s="26"/>
      <c r="EF277" s="26"/>
      <c r="EG277" s="26"/>
      <c r="EH277" s="26"/>
      <c r="EI277" s="26"/>
      <c r="EJ277" s="26"/>
      <c r="EK277" s="26"/>
      <c r="EL277" s="26"/>
      <c r="EM277" s="26"/>
      <c r="EN277" s="26"/>
      <c r="EO277" s="26"/>
      <c r="EP277" s="26"/>
      <c r="EQ277" s="26"/>
      <c r="ER277" s="26"/>
      <c r="ES277" s="26"/>
      <c r="ET277" s="26"/>
      <c r="EU277" s="26"/>
      <c r="EV277" s="26"/>
      <c r="EW277" s="26"/>
      <c r="EX277" s="26"/>
      <c r="EY277" s="26"/>
      <c r="EZ277" s="26"/>
      <c r="FA277" s="26"/>
      <c r="FB277" s="26"/>
      <c r="FC277" s="26"/>
      <c r="FD277" s="26"/>
      <c r="FE277" s="26"/>
      <c r="FF277" s="26"/>
      <c r="FG277" s="26"/>
      <c r="FH277" s="26"/>
      <c r="FI277" s="26"/>
      <c r="FJ277" s="26"/>
      <c r="FK277" s="26"/>
      <c r="FL277" s="26"/>
      <c r="FM277" s="26"/>
      <c r="FN277" s="26"/>
      <c r="FO277" s="26"/>
      <c r="FP277" s="26"/>
      <c r="FQ277" s="26"/>
      <c r="FR277" s="26"/>
      <c r="FS277" s="26"/>
      <c r="FT277" s="26"/>
      <c r="FU277" s="26"/>
      <c r="FV277" s="26"/>
      <c r="FW277" s="26"/>
      <c r="FX277" s="26"/>
      <c r="FY277" s="26"/>
      <c r="FZ277" s="26"/>
      <c r="GA277" s="26"/>
      <c r="GB277" s="26"/>
      <c r="GC277" s="26"/>
      <c r="GD277" s="26"/>
      <c r="GE277" s="26"/>
      <c r="GF277" s="26"/>
      <c r="GG277" s="26"/>
      <c r="GH277" s="26"/>
      <c r="GI277" s="26"/>
      <c r="GJ277" s="26"/>
      <c r="GK277" s="26"/>
      <c r="GL277" s="26"/>
      <c r="GM277" s="26"/>
      <c r="GN277" s="26"/>
      <c r="GO277" s="26"/>
      <c r="GP277" s="26"/>
      <c r="GQ277" s="26"/>
      <c r="GR277" s="26"/>
      <c r="GS277" s="26"/>
      <c r="GT277" s="26"/>
      <c r="GU277" s="26"/>
      <c r="GV277" s="26"/>
      <c r="GW277" s="26"/>
      <c r="GX277" s="26"/>
      <c r="GY277" s="26"/>
      <c r="GZ277" s="26"/>
      <c r="HA277" s="26"/>
      <c r="HB277" s="26"/>
      <c r="HC277" s="26"/>
      <c r="HD277" s="26"/>
      <c r="HE277" s="26"/>
      <c r="HF277" s="26"/>
      <c r="HG277" s="26"/>
      <c r="HH277" s="26"/>
      <c r="HI277" s="26"/>
      <c r="HJ277" s="26"/>
      <c r="HK277" s="26"/>
      <c r="HL277" s="26"/>
      <c r="HM277" s="26"/>
      <c r="HN277" s="26"/>
      <c r="HO277" s="26"/>
      <c r="HP277" s="26"/>
      <c r="HQ277" s="26"/>
      <c r="HR277" s="26"/>
      <c r="HS277" s="26"/>
      <c r="HT277" s="26"/>
      <c r="HU277" s="26"/>
      <c r="HV277" s="26"/>
      <c r="HW277" s="26"/>
      <c r="HX277" s="26"/>
      <c r="HY277" s="26"/>
      <c r="HZ277" s="26"/>
      <c r="IA277" s="26"/>
      <c r="IB277" s="26"/>
      <c r="IC277" s="26"/>
      <c r="ID277" s="26"/>
      <c r="IE277" s="26"/>
      <c r="IF277" s="26"/>
      <c r="IG277" s="26"/>
      <c r="IH277" s="26"/>
      <c r="II277" s="26"/>
      <c r="IJ277" s="26"/>
      <c r="IK277" s="26"/>
      <c r="IL277" s="26"/>
      <c r="IM277" s="26"/>
      <c r="IN277" s="26"/>
      <c r="IO277" s="26"/>
      <c r="IP277" s="26"/>
      <c r="IQ277" s="26"/>
      <c r="IR277" s="26"/>
      <c r="IS277" s="26"/>
      <c r="IT277" s="26"/>
    </row>
    <row r="278" spans="1:254" ht="22.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c r="CR278" s="26"/>
      <c r="CS278" s="26"/>
      <c r="CT278" s="26"/>
      <c r="CU278" s="26"/>
      <c r="CV278" s="26"/>
      <c r="CW278" s="26"/>
      <c r="CX278" s="26"/>
      <c r="CY278" s="26"/>
      <c r="CZ278" s="26"/>
      <c r="DA278" s="26"/>
      <c r="DB278" s="26"/>
      <c r="DC278" s="26"/>
      <c r="DD278" s="26"/>
      <c r="DE278" s="26"/>
      <c r="DF278" s="26"/>
      <c r="DG278" s="26"/>
      <c r="DH278" s="26"/>
      <c r="DI278" s="26"/>
      <c r="DJ278" s="26"/>
      <c r="DK278" s="26"/>
      <c r="DL278" s="26"/>
      <c r="DM278" s="26"/>
      <c r="DN278" s="26"/>
      <c r="DO278" s="26"/>
      <c r="DP278" s="26"/>
      <c r="DQ278" s="26"/>
      <c r="DR278" s="26"/>
      <c r="DS278" s="26"/>
      <c r="DT278" s="26"/>
      <c r="DU278" s="26"/>
      <c r="DV278" s="26"/>
      <c r="DW278" s="26"/>
      <c r="DX278" s="26"/>
      <c r="DY278" s="26"/>
      <c r="DZ278" s="26"/>
      <c r="EA278" s="26"/>
      <c r="EB278" s="26"/>
      <c r="EC278" s="26"/>
      <c r="ED278" s="26"/>
      <c r="EE278" s="26"/>
      <c r="EF278" s="26"/>
      <c r="EG278" s="26"/>
      <c r="EH278" s="26"/>
      <c r="EI278" s="26"/>
      <c r="EJ278" s="26"/>
      <c r="EK278" s="26"/>
      <c r="EL278" s="26"/>
      <c r="EM278" s="26"/>
      <c r="EN278" s="26"/>
      <c r="EO278" s="26"/>
      <c r="EP278" s="26"/>
      <c r="EQ278" s="26"/>
      <c r="ER278" s="26"/>
      <c r="ES278" s="26"/>
      <c r="ET278" s="26"/>
      <c r="EU278" s="26"/>
      <c r="EV278" s="26"/>
      <c r="EW278" s="26"/>
      <c r="EX278" s="26"/>
      <c r="EY278" s="26"/>
      <c r="EZ278" s="26"/>
      <c r="FA278" s="26"/>
      <c r="FB278" s="26"/>
      <c r="FC278" s="26"/>
      <c r="FD278" s="26"/>
      <c r="FE278" s="26"/>
      <c r="FF278" s="26"/>
      <c r="FG278" s="26"/>
      <c r="FH278" s="26"/>
      <c r="FI278" s="26"/>
      <c r="FJ278" s="26"/>
      <c r="FK278" s="26"/>
      <c r="FL278" s="26"/>
      <c r="FM278" s="26"/>
      <c r="FN278" s="26"/>
      <c r="FO278" s="26"/>
      <c r="FP278" s="26"/>
      <c r="FQ278" s="26"/>
      <c r="FR278" s="26"/>
      <c r="FS278" s="26"/>
      <c r="FT278" s="26"/>
      <c r="FU278" s="26"/>
      <c r="FV278" s="26"/>
      <c r="FW278" s="26"/>
      <c r="FX278" s="26"/>
      <c r="FY278" s="26"/>
      <c r="FZ278" s="26"/>
      <c r="GA278" s="26"/>
      <c r="GB278" s="26"/>
      <c r="GC278" s="26"/>
      <c r="GD278" s="26"/>
      <c r="GE278" s="26"/>
      <c r="GF278" s="26"/>
      <c r="GG278" s="26"/>
      <c r="GH278" s="26"/>
      <c r="GI278" s="26"/>
      <c r="GJ278" s="26"/>
      <c r="GK278" s="26"/>
      <c r="GL278" s="26"/>
      <c r="GM278" s="26"/>
      <c r="GN278" s="26"/>
      <c r="GO278" s="26"/>
      <c r="GP278" s="26"/>
      <c r="GQ278" s="26"/>
      <c r="GR278" s="26"/>
      <c r="GS278" s="26"/>
      <c r="GT278" s="26"/>
      <c r="GU278" s="26"/>
      <c r="GV278" s="26"/>
      <c r="GW278" s="26"/>
      <c r="GX278" s="26"/>
      <c r="GY278" s="26"/>
      <c r="GZ278" s="26"/>
      <c r="HA278" s="26"/>
      <c r="HB278" s="26"/>
      <c r="HC278" s="26"/>
      <c r="HD278" s="26"/>
      <c r="HE278" s="26"/>
      <c r="HF278" s="26"/>
      <c r="HG278" s="26"/>
      <c r="HH278" s="26"/>
      <c r="HI278" s="26"/>
      <c r="HJ278" s="26"/>
      <c r="HK278" s="26"/>
      <c r="HL278" s="26"/>
      <c r="HM278" s="26"/>
      <c r="HN278" s="26"/>
      <c r="HO278" s="26"/>
      <c r="HP278" s="26"/>
      <c r="HQ278" s="26"/>
      <c r="HR278" s="26"/>
      <c r="HS278" s="26"/>
      <c r="HT278" s="26"/>
      <c r="HU278" s="26"/>
      <c r="HV278" s="26"/>
      <c r="HW278" s="26"/>
      <c r="HX278" s="26"/>
      <c r="HY278" s="26"/>
      <c r="HZ278" s="26"/>
      <c r="IA278" s="26"/>
      <c r="IB278" s="26"/>
      <c r="IC278" s="26"/>
      <c r="ID278" s="26"/>
      <c r="IE278" s="26"/>
      <c r="IF278" s="26"/>
      <c r="IG278" s="26"/>
      <c r="IH278" s="26"/>
      <c r="II278" s="26"/>
      <c r="IJ278" s="26"/>
      <c r="IK278" s="26"/>
      <c r="IL278" s="26"/>
      <c r="IM278" s="26"/>
      <c r="IN278" s="26"/>
      <c r="IO278" s="26"/>
      <c r="IP278" s="26"/>
      <c r="IQ278" s="26"/>
      <c r="IR278" s="26"/>
      <c r="IS278" s="26"/>
      <c r="IT278" s="26"/>
    </row>
    <row r="279" spans="1:254" ht="22.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c r="CQ279" s="26"/>
      <c r="CR279" s="26"/>
      <c r="CS279" s="26"/>
      <c r="CT279" s="26"/>
      <c r="CU279" s="26"/>
      <c r="CV279" s="26"/>
      <c r="CW279" s="26"/>
      <c r="CX279" s="26"/>
      <c r="CY279" s="26"/>
      <c r="CZ279" s="26"/>
      <c r="DA279" s="26"/>
      <c r="DB279" s="26"/>
      <c r="DC279" s="26"/>
      <c r="DD279" s="26"/>
      <c r="DE279" s="26"/>
      <c r="DF279" s="26"/>
      <c r="DG279" s="26"/>
      <c r="DH279" s="26"/>
      <c r="DI279" s="26"/>
      <c r="DJ279" s="26"/>
      <c r="DK279" s="26"/>
      <c r="DL279" s="26"/>
      <c r="DM279" s="26"/>
      <c r="DN279" s="26"/>
      <c r="DO279" s="26"/>
      <c r="DP279" s="26"/>
      <c r="DQ279" s="26"/>
      <c r="DR279" s="26"/>
      <c r="DS279" s="26"/>
      <c r="DT279" s="26"/>
      <c r="DU279" s="26"/>
      <c r="DV279" s="26"/>
      <c r="DW279" s="26"/>
      <c r="DX279" s="26"/>
      <c r="DY279" s="26"/>
      <c r="DZ279" s="26"/>
      <c r="EA279" s="26"/>
      <c r="EB279" s="26"/>
      <c r="EC279" s="26"/>
      <c r="ED279" s="26"/>
      <c r="EE279" s="26"/>
      <c r="EF279" s="26"/>
      <c r="EG279" s="26"/>
      <c r="EH279" s="26"/>
      <c r="EI279" s="26"/>
      <c r="EJ279" s="26"/>
      <c r="EK279" s="26"/>
      <c r="EL279" s="26"/>
      <c r="EM279" s="26"/>
      <c r="EN279" s="26"/>
      <c r="EO279" s="26"/>
      <c r="EP279" s="26"/>
      <c r="EQ279" s="26"/>
      <c r="ER279" s="26"/>
      <c r="ES279" s="26"/>
      <c r="ET279" s="26"/>
      <c r="EU279" s="26"/>
      <c r="EV279" s="26"/>
      <c r="EW279" s="26"/>
      <c r="EX279" s="26"/>
      <c r="EY279" s="26"/>
      <c r="EZ279" s="26"/>
      <c r="FA279" s="26"/>
      <c r="FB279" s="26"/>
      <c r="FC279" s="26"/>
      <c r="FD279" s="26"/>
      <c r="FE279" s="26"/>
      <c r="FF279" s="26"/>
      <c r="FG279" s="26"/>
      <c r="FH279" s="26"/>
      <c r="FI279" s="26"/>
      <c r="FJ279" s="26"/>
      <c r="FK279" s="26"/>
      <c r="FL279" s="26"/>
      <c r="FM279" s="26"/>
      <c r="FN279" s="26"/>
      <c r="FO279" s="26"/>
      <c r="FP279" s="26"/>
      <c r="FQ279" s="26"/>
      <c r="FR279" s="26"/>
      <c r="FS279" s="26"/>
      <c r="FT279" s="26"/>
      <c r="FU279" s="26"/>
      <c r="FV279" s="26"/>
      <c r="FW279" s="26"/>
      <c r="FX279" s="26"/>
      <c r="FY279" s="26"/>
      <c r="FZ279" s="26"/>
      <c r="GA279" s="26"/>
      <c r="GB279" s="26"/>
      <c r="GC279" s="26"/>
      <c r="GD279" s="26"/>
      <c r="GE279" s="26"/>
      <c r="GF279" s="26"/>
      <c r="GG279" s="26"/>
      <c r="GH279" s="26"/>
      <c r="GI279" s="26"/>
      <c r="GJ279" s="26"/>
      <c r="GK279" s="26"/>
      <c r="GL279" s="26"/>
      <c r="GM279" s="26"/>
      <c r="GN279" s="26"/>
      <c r="GO279" s="26"/>
      <c r="GP279" s="26"/>
      <c r="GQ279" s="26"/>
      <c r="GR279" s="26"/>
      <c r="GS279" s="26"/>
      <c r="GT279" s="26"/>
      <c r="GU279" s="26"/>
      <c r="GV279" s="26"/>
      <c r="GW279" s="26"/>
      <c r="GX279" s="26"/>
      <c r="GY279" s="26"/>
      <c r="GZ279" s="26"/>
      <c r="HA279" s="26"/>
      <c r="HB279" s="26"/>
      <c r="HC279" s="26"/>
      <c r="HD279" s="26"/>
      <c r="HE279" s="26"/>
      <c r="HF279" s="26"/>
      <c r="HG279" s="26"/>
      <c r="HH279" s="26"/>
      <c r="HI279" s="26"/>
      <c r="HJ279" s="26"/>
      <c r="HK279" s="26"/>
      <c r="HL279" s="26"/>
      <c r="HM279" s="26"/>
      <c r="HN279" s="26"/>
      <c r="HO279" s="26"/>
      <c r="HP279" s="26"/>
      <c r="HQ279" s="26"/>
      <c r="HR279" s="26"/>
      <c r="HS279" s="26"/>
      <c r="HT279" s="26"/>
      <c r="HU279" s="26"/>
      <c r="HV279" s="26"/>
      <c r="HW279" s="26"/>
      <c r="HX279" s="26"/>
      <c r="HY279" s="26"/>
      <c r="HZ279" s="26"/>
      <c r="IA279" s="26"/>
      <c r="IB279" s="26"/>
      <c r="IC279" s="26"/>
      <c r="ID279" s="26"/>
      <c r="IE279" s="26"/>
      <c r="IF279" s="26"/>
      <c r="IG279" s="26"/>
      <c r="IH279" s="26"/>
      <c r="II279" s="26"/>
      <c r="IJ279" s="26"/>
      <c r="IK279" s="26"/>
      <c r="IL279" s="26"/>
      <c r="IM279" s="26"/>
      <c r="IN279" s="26"/>
      <c r="IO279" s="26"/>
      <c r="IP279" s="26"/>
      <c r="IQ279" s="26"/>
      <c r="IR279" s="26"/>
      <c r="IS279" s="26"/>
      <c r="IT279" s="26"/>
    </row>
    <row r="280" spans="1:254" ht="22.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c r="CV280" s="26"/>
      <c r="CW280" s="26"/>
      <c r="CX280" s="26"/>
      <c r="CY280" s="26"/>
      <c r="CZ280" s="26"/>
      <c r="DA280" s="26"/>
      <c r="DB280" s="26"/>
      <c r="DC280" s="26"/>
      <c r="DD280" s="26"/>
      <c r="DE280" s="26"/>
      <c r="DF280" s="26"/>
      <c r="DG280" s="26"/>
      <c r="DH280" s="26"/>
      <c r="DI280" s="26"/>
      <c r="DJ280" s="26"/>
      <c r="DK280" s="26"/>
      <c r="DL280" s="26"/>
      <c r="DM280" s="26"/>
      <c r="DN280" s="26"/>
      <c r="DO280" s="26"/>
      <c r="DP280" s="26"/>
      <c r="DQ280" s="26"/>
      <c r="DR280" s="26"/>
      <c r="DS280" s="26"/>
      <c r="DT280" s="26"/>
      <c r="DU280" s="26"/>
      <c r="DV280" s="26"/>
      <c r="DW280" s="26"/>
      <c r="DX280" s="26"/>
      <c r="DY280" s="26"/>
      <c r="DZ280" s="26"/>
      <c r="EA280" s="26"/>
      <c r="EB280" s="26"/>
      <c r="EC280" s="26"/>
      <c r="ED280" s="26"/>
      <c r="EE280" s="26"/>
      <c r="EF280" s="26"/>
      <c r="EG280" s="26"/>
      <c r="EH280" s="26"/>
      <c r="EI280" s="26"/>
      <c r="EJ280" s="26"/>
      <c r="EK280" s="26"/>
      <c r="EL280" s="26"/>
      <c r="EM280" s="26"/>
      <c r="EN280" s="26"/>
      <c r="EO280" s="26"/>
      <c r="EP280" s="26"/>
      <c r="EQ280" s="26"/>
      <c r="ER280" s="26"/>
      <c r="ES280" s="26"/>
      <c r="ET280" s="26"/>
      <c r="EU280" s="26"/>
      <c r="EV280" s="26"/>
      <c r="EW280" s="26"/>
      <c r="EX280" s="26"/>
      <c r="EY280" s="26"/>
      <c r="EZ280" s="26"/>
      <c r="FA280" s="26"/>
      <c r="FB280" s="26"/>
      <c r="FC280" s="26"/>
      <c r="FD280" s="26"/>
      <c r="FE280" s="26"/>
      <c r="FF280" s="26"/>
      <c r="FG280" s="26"/>
      <c r="FH280" s="26"/>
      <c r="FI280" s="26"/>
      <c r="FJ280" s="26"/>
      <c r="FK280" s="26"/>
      <c r="FL280" s="26"/>
      <c r="FM280" s="26"/>
      <c r="FN280" s="26"/>
      <c r="FO280" s="26"/>
      <c r="FP280" s="26"/>
      <c r="FQ280" s="26"/>
      <c r="FR280" s="26"/>
      <c r="FS280" s="26"/>
      <c r="FT280" s="26"/>
      <c r="FU280" s="26"/>
      <c r="FV280" s="26"/>
      <c r="FW280" s="26"/>
      <c r="FX280" s="26"/>
      <c r="FY280" s="26"/>
      <c r="FZ280" s="26"/>
      <c r="GA280" s="26"/>
      <c r="GB280" s="26"/>
      <c r="GC280" s="26"/>
      <c r="GD280" s="26"/>
      <c r="GE280" s="26"/>
      <c r="GF280" s="26"/>
      <c r="GG280" s="26"/>
      <c r="GH280" s="26"/>
      <c r="GI280" s="26"/>
      <c r="GJ280" s="26"/>
      <c r="GK280" s="26"/>
      <c r="GL280" s="26"/>
      <c r="GM280" s="26"/>
      <c r="GN280" s="26"/>
      <c r="GO280" s="26"/>
      <c r="GP280" s="26"/>
      <c r="GQ280" s="26"/>
      <c r="GR280" s="26"/>
      <c r="GS280" s="26"/>
      <c r="GT280" s="26"/>
      <c r="GU280" s="26"/>
      <c r="GV280" s="26"/>
      <c r="GW280" s="26"/>
      <c r="GX280" s="26"/>
      <c r="GY280" s="26"/>
      <c r="GZ280" s="26"/>
      <c r="HA280" s="26"/>
      <c r="HB280" s="26"/>
      <c r="HC280" s="26"/>
      <c r="HD280" s="26"/>
      <c r="HE280" s="26"/>
      <c r="HF280" s="26"/>
      <c r="HG280" s="26"/>
      <c r="HH280" s="26"/>
      <c r="HI280" s="26"/>
      <c r="HJ280" s="26"/>
      <c r="HK280" s="26"/>
      <c r="HL280" s="26"/>
      <c r="HM280" s="26"/>
      <c r="HN280" s="26"/>
      <c r="HO280" s="26"/>
      <c r="HP280" s="26"/>
      <c r="HQ280" s="26"/>
      <c r="HR280" s="26"/>
      <c r="HS280" s="26"/>
      <c r="HT280" s="26"/>
      <c r="HU280" s="26"/>
      <c r="HV280" s="26"/>
      <c r="HW280" s="26"/>
      <c r="HX280" s="26"/>
      <c r="HY280" s="26"/>
      <c r="HZ280" s="26"/>
      <c r="IA280" s="26"/>
      <c r="IB280" s="26"/>
      <c r="IC280" s="26"/>
      <c r="ID280" s="26"/>
      <c r="IE280" s="26"/>
      <c r="IF280" s="26"/>
      <c r="IG280" s="26"/>
      <c r="IH280" s="26"/>
      <c r="II280" s="26"/>
      <c r="IJ280" s="26"/>
      <c r="IK280" s="26"/>
      <c r="IL280" s="26"/>
      <c r="IM280" s="26"/>
      <c r="IN280" s="26"/>
      <c r="IO280" s="26"/>
      <c r="IP280" s="26"/>
      <c r="IQ280" s="26"/>
      <c r="IR280" s="26"/>
      <c r="IS280" s="26"/>
      <c r="IT280" s="26"/>
    </row>
    <row r="281" spans="1:254" ht="22.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c r="CR281" s="26"/>
      <c r="CS281" s="26"/>
      <c r="CT281" s="26"/>
      <c r="CU281" s="26"/>
      <c r="CV281" s="26"/>
      <c r="CW281" s="26"/>
      <c r="CX281" s="26"/>
      <c r="CY281" s="26"/>
      <c r="CZ281" s="26"/>
      <c r="DA281" s="26"/>
      <c r="DB281" s="26"/>
      <c r="DC281" s="26"/>
      <c r="DD281" s="26"/>
      <c r="DE281" s="26"/>
      <c r="DF281" s="26"/>
      <c r="DG281" s="26"/>
      <c r="DH281" s="26"/>
      <c r="DI281" s="26"/>
      <c r="DJ281" s="26"/>
      <c r="DK281" s="26"/>
      <c r="DL281" s="26"/>
      <c r="DM281" s="26"/>
      <c r="DN281" s="26"/>
      <c r="DO281" s="26"/>
      <c r="DP281" s="26"/>
      <c r="DQ281" s="26"/>
      <c r="DR281" s="26"/>
      <c r="DS281" s="26"/>
      <c r="DT281" s="26"/>
      <c r="DU281" s="26"/>
      <c r="DV281" s="26"/>
      <c r="DW281" s="26"/>
      <c r="DX281" s="26"/>
      <c r="DY281" s="26"/>
      <c r="DZ281" s="26"/>
      <c r="EA281" s="26"/>
      <c r="EB281" s="26"/>
      <c r="EC281" s="26"/>
      <c r="ED281" s="26"/>
      <c r="EE281" s="26"/>
      <c r="EF281" s="26"/>
      <c r="EG281" s="26"/>
      <c r="EH281" s="26"/>
      <c r="EI281" s="26"/>
      <c r="EJ281" s="26"/>
      <c r="EK281" s="26"/>
      <c r="EL281" s="26"/>
      <c r="EM281" s="26"/>
      <c r="EN281" s="26"/>
      <c r="EO281" s="26"/>
      <c r="EP281" s="26"/>
      <c r="EQ281" s="26"/>
      <c r="ER281" s="26"/>
      <c r="ES281" s="26"/>
      <c r="ET281" s="26"/>
      <c r="EU281" s="26"/>
      <c r="EV281" s="26"/>
      <c r="EW281" s="26"/>
      <c r="EX281" s="26"/>
      <c r="EY281" s="26"/>
      <c r="EZ281" s="26"/>
      <c r="FA281" s="26"/>
      <c r="FB281" s="26"/>
      <c r="FC281" s="26"/>
      <c r="FD281" s="26"/>
      <c r="FE281" s="26"/>
      <c r="FF281" s="26"/>
      <c r="FG281" s="26"/>
      <c r="FH281" s="26"/>
      <c r="FI281" s="26"/>
      <c r="FJ281" s="26"/>
      <c r="FK281" s="26"/>
      <c r="FL281" s="26"/>
      <c r="FM281" s="26"/>
      <c r="FN281" s="26"/>
      <c r="FO281" s="26"/>
      <c r="FP281" s="26"/>
      <c r="FQ281" s="26"/>
      <c r="FR281" s="26"/>
      <c r="FS281" s="26"/>
      <c r="FT281" s="26"/>
      <c r="FU281" s="26"/>
      <c r="FV281" s="26"/>
      <c r="FW281" s="26"/>
      <c r="FX281" s="26"/>
      <c r="FY281" s="26"/>
      <c r="FZ281" s="26"/>
      <c r="GA281" s="26"/>
      <c r="GB281" s="26"/>
      <c r="GC281" s="26"/>
      <c r="GD281" s="26"/>
      <c r="GE281" s="26"/>
      <c r="GF281" s="26"/>
      <c r="GG281" s="26"/>
      <c r="GH281" s="26"/>
      <c r="GI281" s="26"/>
      <c r="GJ281" s="26"/>
      <c r="GK281" s="26"/>
      <c r="GL281" s="26"/>
      <c r="GM281" s="26"/>
      <c r="GN281" s="26"/>
      <c r="GO281" s="26"/>
      <c r="GP281" s="26"/>
      <c r="GQ281" s="26"/>
      <c r="GR281" s="26"/>
      <c r="GS281" s="26"/>
      <c r="GT281" s="26"/>
      <c r="GU281" s="26"/>
      <c r="GV281" s="26"/>
      <c r="GW281" s="26"/>
      <c r="GX281" s="26"/>
      <c r="GY281" s="26"/>
      <c r="GZ281" s="26"/>
      <c r="HA281" s="26"/>
      <c r="HB281" s="26"/>
      <c r="HC281" s="26"/>
      <c r="HD281" s="26"/>
      <c r="HE281" s="26"/>
      <c r="HF281" s="26"/>
      <c r="HG281" s="26"/>
      <c r="HH281" s="26"/>
      <c r="HI281" s="26"/>
      <c r="HJ281" s="26"/>
      <c r="HK281" s="26"/>
      <c r="HL281" s="26"/>
      <c r="HM281" s="26"/>
      <c r="HN281" s="26"/>
      <c r="HO281" s="26"/>
      <c r="HP281" s="26"/>
      <c r="HQ281" s="26"/>
      <c r="HR281" s="26"/>
      <c r="HS281" s="26"/>
      <c r="HT281" s="26"/>
      <c r="HU281" s="26"/>
      <c r="HV281" s="26"/>
      <c r="HW281" s="26"/>
      <c r="HX281" s="26"/>
      <c r="HY281" s="26"/>
      <c r="HZ281" s="26"/>
      <c r="IA281" s="26"/>
      <c r="IB281" s="26"/>
      <c r="IC281" s="26"/>
      <c r="ID281" s="26"/>
      <c r="IE281" s="26"/>
      <c r="IF281" s="26"/>
      <c r="IG281" s="26"/>
      <c r="IH281" s="26"/>
      <c r="II281" s="26"/>
      <c r="IJ281" s="26"/>
      <c r="IK281" s="26"/>
      <c r="IL281" s="26"/>
      <c r="IM281" s="26"/>
      <c r="IN281" s="26"/>
      <c r="IO281" s="26"/>
      <c r="IP281" s="26"/>
      <c r="IQ281" s="26"/>
      <c r="IR281" s="26"/>
      <c r="IS281" s="26"/>
      <c r="IT281" s="26"/>
    </row>
    <row r="282" spans="1:254" ht="22.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c r="CQ282" s="26"/>
      <c r="CR282" s="26"/>
      <c r="CS282" s="26"/>
      <c r="CT282" s="26"/>
      <c r="CU282" s="26"/>
      <c r="CV282" s="26"/>
      <c r="CW282" s="26"/>
      <c r="CX282" s="26"/>
      <c r="CY282" s="26"/>
      <c r="CZ282" s="26"/>
      <c r="DA282" s="26"/>
      <c r="DB282" s="26"/>
      <c r="DC282" s="26"/>
      <c r="DD282" s="26"/>
      <c r="DE282" s="26"/>
      <c r="DF282" s="26"/>
      <c r="DG282" s="26"/>
      <c r="DH282" s="26"/>
      <c r="DI282" s="26"/>
      <c r="DJ282" s="26"/>
      <c r="DK282" s="26"/>
      <c r="DL282" s="26"/>
      <c r="DM282" s="26"/>
      <c r="DN282" s="26"/>
      <c r="DO282" s="26"/>
      <c r="DP282" s="26"/>
      <c r="DQ282" s="26"/>
      <c r="DR282" s="26"/>
      <c r="DS282" s="26"/>
      <c r="DT282" s="26"/>
      <c r="DU282" s="26"/>
      <c r="DV282" s="26"/>
      <c r="DW282" s="26"/>
      <c r="DX282" s="26"/>
      <c r="DY282" s="26"/>
      <c r="DZ282" s="26"/>
      <c r="EA282" s="26"/>
      <c r="EB282" s="26"/>
      <c r="EC282" s="26"/>
      <c r="ED282" s="26"/>
      <c r="EE282" s="26"/>
      <c r="EF282" s="26"/>
      <c r="EG282" s="26"/>
      <c r="EH282" s="26"/>
      <c r="EI282" s="26"/>
      <c r="EJ282" s="26"/>
      <c r="EK282" s="26"/>
      <c r="EL282" s="26"/>
      <c r="EM282" s="26"/>
      <c r="EN282" s="26"/>
      <c r="EO282" s="26"/>
      <c r="EP282" s="26"/>
      <c r="EQ282" s="26"/>
      <c r="ER282" s="26"/>
      <c r="ES282" s="26"/>
      <c r="ET282" s="26"/>
      <c r="EU282" s="26"/>
      <c r="EV282" s="26"/>
      <c r="EW282" s="26"/>
      <c r="EX282" s="26"/>
      <c r="EY282" s="26"/>
      <c r="EZ282" s="26"/>
      <c r="FA282" s="26"/>
      <c r="FB282" s="26"/>
      <c r="FC282" s="26"/>
      <c r="FD282" s="26"/>
      <c r="FE282" s="26"/>
      <c r="FF282" s="26"/>
      <c r="FG282" s="26"/>
      <c r="FH282" s="26"/>
      <c r="FI282" s="26"/>
      <c r="FJ282" s="26"/>
      <c r="FK282" s="26"/>
      <c r="FL282" s="26"/>
      <c r="FM282" s="26"/>
      <c r="FN282" s="26"/>
      <c r="FO282" s="26"/>
      <c r="FP282" s="26"/>
      <c r="FQ282" s="26"/>
      <c r="FR282" s="26"/>
      <c r="FS282" s="26"/>
      <c r="FT282" s="26"/>
      <c r="FU282" s="26"/>
      <c r="FV282" s="26"/>
      <c r="FW282" s="26"/>
      <c r="FX282" s="26"/>
      <c r="FY282" s="26"/>
      <c r="FZ282" s="26"/>
      <c r="GA282" s="26"/>
      <c r="GB282" s="26"/>
      <c r="GC282" s="26"/>
      <c r="GD282" s="26"/>
      <c r="GE282" s="26"/>
      <c r="GF282" s="26"/>
      <c r="GG282" s="26"/>
      <c r="GH282" s="26"/>
      <c r="GI282" s="26"/>
      <c r="GJ282" s="26"/>
      <c r="GK282" s="26"/>
      <c r="GL282" s="26"/>
      <c r="GM282" s="26"/>
      <c r="GN282" s="26"/>
      <c r="GO282" s="26"/>
      <c r="GP282" s="26"/>
      <c r="GQ282" s="26"/>
      <c r="GR282" s="26"/>
      <c r="GS282" s="26"/>
      <c r="GT282" s="26"/>
      <c r="GU282" s="26"/>
      <c r="GV282" s="26"/>
      <c r="GW282" s="26"/>
      <c r="GX282" s="26"/>
      <c r="GY282" s="26"/>
      <c r="GZ282" s="26"/>
      <c r="HA282" s="26"/>
      <c r="HB282" s="26"/>
      <c r="HC282" s="26"/>
      <c r="HD282" s="26"/>
      <c r="HE282" s="26"/>
      <c r="HF282" s="26"/>
      <c r="HG282" s="26"/>
      <c r="HH282" s="26"/>
      <c r="HI282" s="26"/>
      <c r="HJ282" s="26"/>
      <c r="HK282" s="26"/>
      <c r="HL282" s="26"/>
      <c r="HM282" s="26"/>
      <c r="HN282" s="26"/>
      <c r="HO282" s="26"/>
      <c r="HP282" s="26"/>
      <c r="HQ282" s="26"/>
      <c r="HR282" s="26"/>
      <c r="HS282" s="26"/>
      <c r="HT282" s="26"/>
      <c r="HU282" s="26"/>
      <c r="HV282" s="26"/>
      <c r="HW282" s="26"/>
      <c r="HX282" s="26"/>
      <c r="HY282" s="26"/>
      <c r="HZ282" s="26"/>
      <c r="IA282" s="26"/>
      <c r="IB282" s="26"/>
      <c r="IC282" s="26"/>
      <c r="ID282" s="26"/>
      <c r="IE282" s="26"/>
      <c r="IF282" s="26"/>
      <c r="IG282" s="26"/>
      <c r="IH282" s="26"/>
      <c r="II282" s="26"/>
      <c r="IJ282" s="26"/>
      <c r="IK282" s="26"/>
      <c r="IL282" s="26"/>
      <c r="IM282" s="26"/>
      <c r="IN282" s="26"/>
      <c r="IO282" s="26"/>
      <c r="IP282" s="26"/>
      <c r="IQ282" s="26"/>
      <c r="IR282" s="26"/>
      <c r="IS282" s="26"/>
      <c r="IT282" s="26"/>
    </row>
    <row r="283" spans="1:254" ht="22.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c r="CQ283" s="26"/>
      <c r="CR283" s="26"/>
      <c r="CS283" s="26"/>
      <c r="CT283" s="26"/>
      <c r="CU283" s="26"/>
      <c r="CV283" s="26"/>
      <c r="CW283" s="26"/>
      <c r="CX283" s="26"/>
      <c r="CY283" s="26"/>
      <c r="CZ283" s="26"/>
      <c r="DA283" s="26"/>
      <c r="DB283" s="26"/>
      <c r="DC283" s="26"/>
      <c r="DD283" s="26"/>
      <c r="DE283" s="26"/>
      <c r="DF283" s="26"/>
      <c r="DG283" s="26"/>
      <c r="DH283" s="26"/>
      <c r="DI283" s="26"/>
      <c r="DJ283" s="26"/>
      <c r="DK283" s="26"/>
      <c r="DL283" s="26"/>
      <c r="DM283" s="26"/>
      <c r="DN283" s="26"/>
      <c r="DO283" s="26"/>
      <c r="DP283" s="26"/>
      <c r="DQ283" s="26"/>
      <c r="DR283" s="26"/>
      <c r="DS283" s="26"/>
      <c r="DT283" s="26"/>
      <c r="DU283" s="26"/>
      <c r="DV283" s="26"/>
      <c r="DW283" s="26"/>
      <c r="DX283" s="26"/>
      <c r="DY283" s="26"/>
      <c r="DZ283" s="26"/>
      <c r="EA283" s="26"/>
      <c r="EB283" s="26"/>
      <c r="EC283" s="26"/>
      <c r="ED283" s="26"/>
      <c r="EE283" s="26"/>
      <c r="EF283" s="26"/>
      <c r="EG283" s="26"/>
      <c r="EH283" s="26"/>
      <c r="EI283" s="26"/>
      <c r="EJ283" s="26"/>
      <c r="EK283" s="26"/>
      <c r="EL283" s="26"/>
      <c r="EM283" s="26"/>
      <c r="EN283" s="26"/>
      <c r="EO283" s="26"/>
      <c r="EP283" s="26"/>
      <c r="EQ283" s="26"/>
      <c r="ER283" s="26"/>
      <c r="ES283" s="26"/>
      <c r="ET283" s="26"/>
      <c r="EU283" s="26"/>
      <c r="EV283" s="26"/>
      <c r="EW283" s="26"/>
      <c r="EX283" s="26"/>
      <c r="EY283" s="26"/>
      <c r="EZ283" s="26"/>
      <c r="FA283" s="26"/>
      <c r="FB283" s="26"/>
      <c r="FC283" s="26"/>
      <c r="FD283" s="26"/>
      <c r="FE283" s="26"/>
      <c r="FF283" s="26"/>
      <c r="FG283" s="26"/>
      <c r="FH283" s="26"/>
      <c r="FI283" s="26"/>
      <c r="FJ283" s="26"/>
      <c r="FK283" s="26"/>
      <c r="FL283" s="26"/>
      <c r="FM283" s="26"/>
      <c r="FN283" s="26"/>
      <c r="FO283" s="26"/>
      <c r="FP283" s="26"/>
      <c r="FQ283" s="26"/>
      <c r="FR283" s="26"/>
      <c r="FS283" s="26"/>
      <c r="FT283" s="26"/>
      <c r="FU283" s="26"/>
      <c r="FV283" s="26"/>
      <c r="FW283" s="26"/>
      <c r="FX283" s="26"/>
      <c r="FY283" s="26"/>
      <c r="FZ283" s="26"/>
      <c r="GA283" s="26"/>
      <c r="GB283" s="26"/>
      <c r="GC283" s="26"/>
      <c r="GD283" s="26"/>
      <c r="GE283" s="26"/>
      <c r="GF283" s="26"/>
      <c r="GG283" s="26"/>
      <c r="GH283" s="26"/>
      <c r="GI283" s="26"/>
      <c r="GJ283" s="26"/>
      <c r="GK283" s="26"/>
      <c r="GL283" s="26"/>
      <c r="GM283" s="26"/>
      <c r="GN283" s="26"/>
      <c r="GO283" s="26"/>
      <c r="GP283" s="26"/>
      <c r="GQ283" s="26"/>
      <c r="GR283" s="26"/>
      <c r="GS283" s="26"/>
      <c r="GT283" s="26"/>
      <c r="GU283" s="26"/>
      <c r="GV283" s="26"/>
      <c r="GW283" s="26"/>
      <c r="GX283" s="26"/>
      <c r="GY283" s="26"/>
      <c r="GZ283" s="26"/>
      <c r="HA283" s="26"/>
      <c r="HB283" s="26"/>
      <c r="HC283" s="26"/>
      <c r="HD283" s="26"/>
      <c r="HE283" s="26"/>
      <c r="HF283" s="26"/>
      <c r="HG283" s="26"/>
      <c r="HH283" s="26"/>
      <c r="HI283" s="26"/>
      <c r="HJ283" s="26"/>
      <c r="HK283" s="26"/>
      <c r="HL283" s="26"/>
      <c r="HM283" s="26"/>
      <c r="HN283" s="26"/>
      <c r="HO283" s="26"/>
      <c r="HP283" s="26"/>
      <c r="HQ283" s="26"/>
      <c r="HR283" s="26"/>
      <c r="HS283" s="26"/>
      <c r="HT283" s="26"/>
      <c r="HU283" s="26"/>
      <c r="HV283" s="26"/>
      <c r="HW283" s="26"/>
      <c r="HX283" s="26"/>
      <c r="HY283" s="26"/>
      <c r="HZ283" s="26"/>
      <c r="IA283" s="26"/>
      <c r="IB283" s="26"/>
      <c r="IC283" s="26"/>
      <c r="ID283" s="26"/>
      <c r="IE283" s="26"/>
      <c r="IF283" s="26"/>
      <c r="IG283" s="26"/>
      <c r="IH283" s="26"/>
      <c r="II283" s="26"/>
      <c r="IJ283" s="26"/>
      <c r="IK283" s="26"/>
      <c r="IL283" s="26"/>
      <c r="IM283" s="26"/>
      <c r="IN283" s="26"/>
      <c r="IO283" s="26"/>
      <c r="IP283" s="26"/>
      <c r="IQ283" s="26"/>
      <c r="IR283" s="26"/>
      <c r="IS283" s="26"/>
      <c r="IT283" s="26"/>
    </row>
    <row r="284" spans="1:254" ht="22.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6"/>
      <c r="CR284" s="26"/>
      <c r="CS284" s="26"/>
      <c r="CT284" s="26"/>
      <c r="CU284" s="26"/>
      <c r="CV284" s="26"/>
      <c r="CW284" s="26"/>
      <c r="CX284" s="26"/>
      <c r="CY284" s="26"/>
      <c r="CZ284" s="26"/>
      <c r="DA284" s="26"/>
      <c r="DB284" s="26"/>
      <c r="DC284" s="26"/>
      <c r="DD284" s="26"/>
      <c r="DE284" s="26"/>
      <c r="DF284" s="26"/>
      <c r="DG284" s="26"/>
      <c r="DH284" s="26"/>
      <c r="DI284" s="26"/>
      <c r="DJ284" s="26"/>
      <c r="DK284" s="26"/>
      <c r="DL284" s="26"/>
      <c r="DM284" s="26"/>
      <c r="DN284" s="26"/>
      <c r="DO284" s="26"/>
      <c r="DP284" s="26"/>
      <c r="DQ284" s="26"/>
      <c r="DR284" s="26"/>
      <c r="DS284" s="26"/>
      <c r="DT284" s="26"/>
      <c r="DU284" s="26"/>
      <c r="DV284" s="26"/>
      <c r="DW284" s="26"/>
      <c r="DX284" s="26"/>
      <c r="DY284" s="26"/>
      <c r="DZ284" s="26"/>
      <c r="EA284" s="26"/>
      <c r="EB284" s="26"/>
      <c r="EC284" s="26"/>
      <c r="ED284" s="26"/>
      <c r="EE284" s="26"/>
      <c r="EF284" s="26"/>
      <c r="EG284" s="26"/>
      <c r="EH284" s="26"/>
      <c r="EI284" s="26"/>
      <c r="EJ284" s="26"/>
      <c r="EK284" s="26"/>
      <c r="EL284" s="26"/>
      <c r="EM284" s="26"/>
      <c r="EN284" s="26"/>
      <c r="EO284" s="26"/>
      <c r="EP284" s="26"/>
      <c r="EQ284" s="26"/>
      <c r="ER284" s="26"/>
      <c r="ES284" s="26"/>
      <c r="ET284" s="26"/>
      <c r="EU284" s="26"/>
      <c r="EV284" s="26"/>
      <c r="EW284" s="26"/>
      <c r="EX284" s="26"/>
      <c r="EY284" s="26"/>
      <c r="EZ284" s="26"/>
      <c r="FA284" s="26"/>
      <c r="FB284" s="26"/>
      <c r="FC284" s="26"/>
      <c r="FD284" s="26"/>
      <c r="FE284" s="26"/>
      <c r="FF284" s="26"/>
      <c r="FG284" s="26"/>
      <c r="FH284" s="26"/>
      <c r="FI284" s="26"/>
      <c r="FJ284" s="26"/>
      <c r="FK284" s="26"/>
      <c r="FL284" s="26"/>
      <c r="FM284" s="26"/>
      <c r="FN284" s="26"/>
      <c r="FO284" s="26"/>
      <c r="FP284" s="26"/>
      <c r="FQ284" s="26"/>
      <c r="FR284" s="26"/>
      <c r="FS284" s="26"/>
      <c r="FT284" s="26"/>
      <c r="FU284" s="26"/>
      <c r="FV284" s="26"/>
      <c r="FW284" s="26"/>
      <c r="FX284" s="26"/>
      <c r="FY284" s="26"/>
      <c r="FZ284" s="26"/>
      <c r="GA284" s="26"/>
      <c r="GB284" s="26"/>
      <c r="GC284" s="26"/>
      <c r="GD284" s="26"/>
      <c r="GE284" s="26"/>
      <c r="GF284" s="26"/>
      <c r="GG284" s="26"/>
      <c r="GH284" s="26"/>
      <c r="GI284" s="26"/>
      <c r="GJ284" s="26"/>
      <c r="GK284" s="26"/>
      <c r="GL284" s="26"/>
      <c r="GM284" s="26"/>
      <c r="GN284" s="26"/>
      <c r="GO284" s="26"/>
      <c r="GP284" s="26"/>
      <c r="GQ284" s="26"/>
      <c r="GR284" s="26"/>
      <c r="GS284" s="26"/>
      <c r="GT284" s="26"/>
      <c r="GU284" s="26"/>
      <c r="GV284" s="26"/>
      <c r="GW284" s="26"/>
      <c r="GX284" s="26"/>
      <c r="GY284" s="26"/>
      <c r="GZ284" s="26"/>
      <c r="HA284" s="26"/>
      <c r="HB284" s="26"/>
      <c r="HC284" s="26"/>
      <c r="HD284" s="26"/>
      <c r="HE284" s="26"/>
      <c r="HF284" s="26"/>
      <c r="HG284" s="26"/>
      <c r="HH284" s="26"/>
      <c r="HI284" s="26"/>
      <c r="HJ284" s="26"/>
      <c r="HK284" s="26"/>
      <c r="HL284" s="26"/>
      <c r="HM284" s="26"/>
      <c r="HN284" s="26"/>
      <c r="HO284" s="26"/>
      <c r="HP284" s="26"/>
      <c r="HQ284" s="26"/>
      <c r="HR284" s="26"/>
      <c r="HS284" s="26"/>
      <c r="HT284" s="26"/>
      <c r="HU284" s="26"/>
      <c r="HV284" s="26"/>
      <c r="HW284" s="26"/>
      <c r="HX284" s="26"/>
      <c r="HY284" s="26"/>
      <c r="HZ284" s="26"/>
      <c r="IA284" s="26"/>
      <c r="IB284" s="26"/>
      <c r="IC284" s="26"/>
      <c r="ID284" s="26"/>
      <c r="IE284" s="26"/>
      <c r="IF284" s="26"/>
      <c r="IG284" s="26"/>
      <c r="IH284" s="26"/>
      <c r="II284" s="26"/>
      <c r="IJ284" s="26"/>
      <c r="IK284" s="26"/>
      <c r="IL284" s="26"/>
      <c r="IM284" s="26"/>
      <c r="IN284" s="26"/>
      <c r="IO284" s="26"/>
      <c r="IP284" s="26"/>
      <c r="IQ284" s="26"/>
      <c r="IR284" s="26"/>
      <c r="IS284" s="26"/>
      <c r="IT284" s="26"/>
    </row>
    <row r="285" spans="1:254" ht="22.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c r="CO285" s="26"/>
      <c r="CP285" s="26"/>
      <c r="CQ285" s="26"/>
      <c r="CR285" s="26"/>
      <c r="CS285" s="26"/>
      <c r="CT285" s="26"/>
      <c r="CU285" s="26"/>
      <c r="CV285" s="26"/>
      <c r="CW285" s="26"/>
      <c r="CX285" s="26"/>
      <c r="CY285" s="26"/>
      <c r="CZ285" s="26"/>
      <c r="DA285" s="26"/>
      <c r="DB285" s="26"/>
      <c r="DC285" s="26"/>
      <c r="DD285" s="26"/>
      <c r="DE285" s="26"/>
      <c r="DF285" s="26"/>
      <c r="DG285" s="26"/>
      <c r="DH285" s="26"/>
      <c r="DI285" s="26"/>
      <c r="DJ285" s="26"/>
      <c r="DK285" s="26"/>
      <c r="DL285" s="26"/>
      <c r="DM285" s="26"/>
      <c r="DN285" s="26"/>
      <c r="DO285" s="26"/>
      <c r="DP285" s="26"/>
      <c r="DQ285" s="26"/>
      <c r="DR285" s="26"/>
      <c r="DS285" s="26"/>
      <c r="DT285" s="26"/>
      <c r="DU285" s="26"/>
      <c r="DV285" s="26"/>
      <c r="DW285" s="26"/>
      <c r="DX285" s="26"/>
      <c r="DY285" s="26"/>
      <c r="DZ285" s="26"/>
      <c r="EA285" s="26"/>
      <c r="EB285" s="26"/>
      <c r="EC285" s="26"/>
      <c r="ED285" s="26"/>
      <c r="EE285" s="26"/>
      <c r="EF285" s="26"/>
      <c r="EG285" s="26"/>
      <c r="EH285" s="26"/>
      <c r="EI285" s="26"/>
      <c r="EJ285" s="26"/>
      <c r="EK285" s="26"/>
      <c r="EL285" s="26"/>
      <c r="EM285" s="26"/>
      <c r="EN285" s="26"/>
      <c r="EO285" s="26"/>
      <c r="EP285" s="26"/>
      <c r="EQ285" s="26"/>
      <c r="ER285" s="26"/>
      <c r="ES285" s="26"/>
      <c r="ET285" s="26"/>
      <c r="EU285" s="26"/>
      <c r="EV285" s="26"/>
      <c r="EW285" s="26"/>
      <c r="EX285" s="26"/>
      <c r="EY285" s="26"/>
      <c r="EZ285" s="26"/>
      <c r="FA285" s="26"/>
      <c r="FB285" s="26"/>
      <c r="FC285" s="26"/>
      <c r="FD285" s="26"/>
      <c r="FE285" s="26"/>
      <c r="FF285" s="26"/>
      <c r="FG285" s="26"/>
      <c r="FH285" s="26"/>
      <c r="FI285" s="26"/>
      <c r="FJ285" s="26"/>
      <c r="FK285" s="26"/>
      <c r="FL285" s="26"/>
      <c r="FM285" s="26"/>
      <c r="FN285" s="26"/>
      <c r="FO285" s="26"/>
      <c r="FP285" s="26"/>
      <c r="FQ285" s="26"/>
      <c r="FR285" s="26"/>
      <c r="FS285" s="26"/>
      <c r="FT285" s="26"/>
      <c r="FU285" s="26"/>
      <c r="FV285" s="26"/>
      <c r="FW285" s="26"/>
      <c r="FX285" s="26"/>
      <c r="FY285" s="26"/>
      <c r="FZ285" s="26"/>
      <c r="GA285" s="26"/>
      <c r="GB285" s="26"/>
      <c r="GC285" s="26"/>
      <c r="GD285" s="26"/>
      <c r="GE285" s="26"/>
      <c r="GF285" s="26"/>
      <c r="GG285" s="26"/>
      <c r="GH285" s="26"/>
      <c r="GI285" s="26"/>
      <c r="GJ285" s="26"/>
      <c r="GK285" s="26"/>
      <c r="GL285" s="26"/>
      <c r="GM285" s="26"/>
      <c r="GN285" s="26"/>
      <c r="GO285" s="26"/>
      <c r="GP285" s="26"/>
      <c r="GQ285" s="26"/>
      <c r="GR285" s="26"/>
      <c r="GS285" s="26"/>
      <c r="GT285" s="26"/>
      <c r="GU285" s="26"/>
      <c r="GV285" s="26"/>
      <c r="GW285" s="26"/>
      <c r="GX285" s="26"/>
      <c r="GY285" s="26"/>
      <c r="GZ285" s="26"/>
      <c r="HA285" s="26"/>
      <c r="HB285" s="26"/>
      <c r="HC285" s="26"/>
      <c r="HD285" s="26"/>
      <c r="HE285" s="26"/>
      <c r="HF285" s="26"/>
      <c r="HG285" s="26"/>
      <c r="HH285" s="26"/>
      <c r="HI285" s="26"/>
      <c r="HJ285" s="26"/>
      <c r="HK285" s="26"/>
      <c r="HL285" s="26"/>
      <c r="HM285" s="26"/>
      <c r="HN285" s="26"/>
      <c r="HO285" s="26"/>
      <c r="HP285" s="26"/>
      <c r="HQ285" s="26"/>
      <c r="HR285" s="26"/>
      <c r="HS285" s="26"/>
      <c r="HT285" s="26"/>
      <c r="HU285" s="26"/>
      <c r="HV285" s="26"/>
      <c r="HW285" s="26"/>
      <c r="HX285" s="26"/>
      <c r="HY285" s="26"/>
      <c r="HZ285" s="26"/>
      <c r="IA285" s="26"/>
      <c r="IB285" s="26"/>
      <c r="IC285" s="26"/>
      <c r="ID285" s="26"/>
      <c r="IE285" s="26"/>
      <c r="IF285" s="26"/>
      <c r="IG285" s="26"/>
      <c r="IH285" s="26"/>
      <c r="II285" s="26"/>
      <c r="IJ285" s="26"/>
      <c r="IK285" s="26"/>
      <c r="IL285" s="26"/>
      <c r="IM285" s="26"/>
      <c r="IN285" s="26"/>
      <c r="IO285" s="26"/>
      <c r="IP285" s="26"/>
      <c r="IQ285" s="26"/>
      <c r="IR285" s="26"/>
      <c r="IS285" s="26"/>
      <c r="IT285" s="26"/>
    </row>
    <row r="286" spans="1:254" ht="22.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c r="DQ286" s="26"/>
      <c r="DR286" s="26"/>
      <c r="DS286" s="26"/>
      <c r="DT286" s="26"/>
      <c r="DU286" s="26"/>
      <c r="DV286" s="26"/>
      <c r="DW286" s="26"/>
      <c r="DX286" s="26"/>
      <c r="DY286" s="26"/>
      <c r="DZ286" s="26"/>
      <c r="EA286" s="26"/>
      <c r="EB286" s="26"/>
      <c r="EC286" s="26"/>
      <c r="ED286" s="26"/>
      <c r="EE286" s="26"/>
      <c r="EF286" s="26"/>
      <c r="EG286" s="26"/>
      <c r="EH286" s="26"/>
      <c r="EI286" s="26"/>
      <c r="EJ286" s="26"/>
      <c r="EK286" s="26"/>
      <c r="EL286" s="26"/>
      <c r="EM286" s="26"/>
      <c r="EN286" s="26"/>
      <c r="EO286" s="26"/>
      <c r="EP286" s="26"/>
      <c r="EQ286" s="26"/>
      <c r="ER286" s="26"/>
      <c r="ES286" s="26"/>
      <c r="ET286" s="26"/>
      <c r="EU286" s="26"/>
      <c r="EV286" s="26"/>
      <c r="EW286" s="26"/>
      <c r="EX286" s="26"/>
      <c r="EY286" s="26"/>
      <c r="EZ286" s="26"/>
      <c r="FA286" s="26"/>
      <c r="FB286" s="26"/>
      <c r="FC286" s="26"/>
      <c r="FD286" s="26"/>
      <c r="FE286" s="26"/>
      <c r="FF286" s="26"/>
      <c r="FG286" s="26"/>
      <c r="FH286" s="26"/>
      <c r="FI286" s="26"/>
      <c r="FJ286" s="26"/>
      <c r="FK286" s="26"/>
      <c r="FL286" s="26"/>
      <c r="FM286" s="26"/>
      <c r="FN286" s="26"/>
      <c r="FO286" s="26"/>
      <c r="FP286" s="26"/>
      <c r="FQ286" s="26"/>
      <c r="FR286" s="26"/>
      <c r="FS286" s="26"/>
      <c r="FT286" s="26"/>
      <c r="FU286" s="26"/>
      <c r="FV286" s="26"/>
      <c r="FW286" s="26"/>
      <c r="FX286" s="26"/>
      <c r="FY286" s="26"/>
      <c r="FZ286" s="26"/>
      <c r="GA286" s="26"/>
      <c r="GB286" s="26"/>
      <c r="GC286" s="26"/>
      <c r="GD286" s="26"/>
      <c r="GE286" s="26"/>
      <c r="GF286" s="26"/>
      <c r="GG286" s="26"/>
      <c r="GH286" s="26"/>
      <c r="GI286" s="26"/>
      <c r="GJ286" s="26"/>
      <c r="GK286" s="26"/>
      <c r="GL286" s="26"/>
      <c r="GM286" s="26"/>
      <c r="GN286" s="26"/>
      <c r="GO286" s="26"/>
      <c r="GP286" s="26"/>
      <c r="GQ286" s="26"/>
      <c r="GR286" s="26"/>
      <c r="GS286" s="26"/>
      <c r="GT286" s="26"/>
      <c r="GU286" s="26"/>
      <c r="GV286" s="26"/>
      <c r="GW286" s="26"/>
      <c r="GX286" s="26"/>
      <c r="GY286" s="26"/>
      <c r="GZ286" s="26"/>
      <c r="HA286" s="26"/>
      <c r="HB286" s="26"/>
      <c r="HC286" s="26"/>
      <c r="HD286" s="26"/>
      <c r="HE286" s="26"/>
      <c r="HF286" s="26"/>
      <c r="HG286" s="26"/>
      <c r="HH286" s="26"/>
      <c r="HI286" s="26"/>
      <c r="HJ286" s="26"/>
      <c r="HK286" s="26"/>
      <c r="HL286" s="26"/>
      <c r="HM286" s="26"/>
      <c r="HN286" s="26"/>
      <c r="HO286" s="26"/>
      <c r="HP286" s="26"/>
      <c r="HQ286" s="26"/>
      <c r="HR286" s="26"/>
      <c r="HS286" s="26"/>
      <c r="HT286" s="26"/>
      <c r="HU286" s="26"/>
      <c r="HV286" s="26"/>
      <c r="HW286" s="26"/>
      <c r="HX286" s="26"/>
      <c r="HY286" s="26"/>
      <c r="HZ286" s="26"/>
      <c r="IA286" s="26"/>
      <c r="IB286" s="26"/>
      <c r="IC286" s="26"/>
      <c r="ID286" s="26"/>
      <c r="IE286" s="26"/>
      <c r="IF286" s="26"/>
      <c r="IG286" s="26"/>
      <c r="IH286" s="26"/>
      <c r="II286" s="26"/>
      <c r="IJ286" s="26"/>
      <c r="IK286" s="26"/>
      <c r="IL286" s="26"/>
      <c r="IM286" s="26"/>
      <c r="IN286" s="26"/>
      <c r="IO286" s="26"/>
      <c r="IP286" s="26"/>
      <c r="IQ286" s="26"/>
      <c r="IR286" s="26"/>
      <c r="IS286" s="26"/>
      <c r="IT286" s="26"/>
    </row>
    <row r="287" spans="1:254" ht="22.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c r="CQ287" s="26"/>
      <c r="CR287" s="26"/>
      <c r="CS287" s="26"/>
      <c r="CT287" s="26"/>
      <c r="CU287" s="26"/>
      <c r="CV287" s="26"/>
      <c r="CW287" s="26"/>
      <c r="CX287" s="26"/>
      <c r="CY287" s="26"/>
      <c r="CZ287" s="26"/>
      <c r="DA287" s="26"/>
      <c r="DB287" s="26"/>
      <c r="DC287" s="26"/>
      <c r="DD287" s="26"/>
      <c r="DE287" s="26"/>
      <c r="DF287" s="26"/>
      <c r="DG287" s="26"/>
      <c r="DH287" s="26"/>
      <c r="DI287" s="26"/>
      <c r="DJ287" s="26"/>
      <c r="DK287" s="26"/>
      <c r="DL287" s="26"/>
      <c r="DM287" s="26"/>
      <c r="DN287" s="26"/>
      <c r="DO287" s="26"/>
      <c r="DP287" s="26"/>
      <c r="DQ287" s="26"/>
      <c r="DR287" s="26"/>
      <c r="DS287" s="26"/>
      <c r="DT287" s="26"/>
      <c r="DU287" s="26"/>
      <c r="DV287" s="26"/>
      <c r="DW287" s="26"/>
      <c r="DX287" s="26"/>
      <c r="DY287" s="26"/>
      <c r="DZ287" s="26"/>
      <c r="EA287" s="26"/>
      <c r="EB287" s="26"/>
      <c r="EC287" s="26"/>
      <c r="ED287" s="26"/>
      <c r="EE287" s="26"/>
      <c r="EF287" s="26"/>
      <c r="EG287" s="26"/>
      <c r="EH287" s="26"/>
      <c r="EI287" s="26"/>
      <c r="EJ287" s="26"/>
      <c r="EK287" s="26"/>
      <c r="EL287" s="26"/>
      <c r="EM287" s="26"/>
      <c r="EN287" s="26"/>
      <c r="EO287" s="26"/>
      <c r="EP287" s="26"/>
      <c r="EQ287" s="26"/>
      <c r="ER287" s="26"/>
      <c r="ES287" s="26"/>
      <c r="ET287" s="26"/>
      <c r="EU287" s="26"/>
      <c r="EV287" s="26"/>
      <c r="EW287" s="26"/>
      <c r="EX287" s="26"/>
      <c r="EY287" s="26"/>
      <c r="EZ287" s="26"/>
      <c r="FA287" s="26"/>
      <c r="FB287" s="26"/>
      <c r="FC287" s="26"/>
      <c r="FD287" s="26"/>
      <c r="FE287" s="26"/>
      <c r="FF287" s="26"/>
      <c r="FG287" s="26"/>
      <c r="FH287" s="26"/>
      <c r="FI287" s="26"/>
      <c r="FJ287" s="26"/>
      <c r="FK287" s="26"/>
      <c r="FL287" s="26"/>
      <c r="FM287" s="26"/>
      <c r="FN287" s="26"/>
      <c r="FO287" s="26"/>
      <c r="FP287" s="26"/>
      <c r="FQ287" s="26"/>
      <c r="FR287" s="26"/>
      <c r="FS287" s="26"/>
      <c r="FT287" s="26"/>
      <c r="FU287" s="26"/>
      <c r="FV287" s="26"/>
      <c r="FW287" s="26"/>
      <c r="FX287" s="26"/>
      <c r="FY287" s="26"/>
      <c r="FZ287" s="26"/>
      <c r="GA287" s="26"/>
      <c r="GB287" s="26"/>
      <c r="GC287" s="26"/>
      <c r="GD287" s="26"/>
      <c r="GE287" s="26"/>
      <c r="GF287" s="26"/>
      <c r="GG287" s="26"/>
      <c r="GH287" s="26"/>
      <c r="GI287" s="26"/>
      <c r="GJ287" s="26"/>
      <c r="GK287" s="26"/>
      <c r="GL287" s="26"/>
      <c r="GM287" s="26"/>
      <c r="GN287" s="26"/>
      <c r="GO287" s="26"/>
      <c r="GP287" s="26"/>
      <c r="GQ287" s="26"/>
      <c r="GR287" s="26"/>
      <c r="GS287" s="26"/>
      <c r="GT287" s="26"/>
      <c r="GU287" s="26"/>
      <c r="GV287" s="26"/>
      <c r="GW287" s="26"/>
      <c r="GX287" s="26"/>
      <c r="GY287" s="26"/>
      <c r="GZ287" s="26"/>
      <c r="HA287" s="26"/>
      <c r="HB287" s="26"/>
      <c r="HC287" s="26"/>
      <c r="HD287" s="26"/>
      <c r="HE287" s="26"/>
      <c r="HF287" s="26"/>
      <c r="HG287" s="26"/>
      <c r="HH287" s="26"/>
      <c r="HI287" s="26"/>
      <c r="HJ287" s="26"/>
      <c r="HK287" s="26"/>
      <c r="HL287" s="26"/>
      <c r="HM287" s="26"/>
      <c r="HN287" s="26"/>
      <c r="HO287" s="26"/>
      <c r="HP287" s="26"/>
      <c r="HQ287" s="26"/>
      <c r="HR287" s="26"/>
      <c r="HS287" s="26"/>
      <c r="HT287" s="26"/>
      <c r="HU287" s="26"/>
      <c r="HV287" s="26"/>
      <c r="HW287" s="26"/>
      <c r="HX287" s="26"/>
      <c r="HY287" s="26"/>
      <c r="HZ287" s="26"/>
      <c r="IA287" s="26"/>
      <c r="IB287" s="26"/>
      <c r="IC287" s="26"/>
      <c r="ID287" s="26"/>
      <c r="IE287" s="26"/>
      <c r="IF287" s="26"/>
      <c r="IG287" s="26"/>
      <c r="IH287" s="26"/>
      <c r="II287" s="26"/>
      <c r="IJ287" s="26"/>
      <c r="IK287" s="26"/>
      <c r="IL287" s="26"/>
      <c r="IM287" s="26"/>
      <c r="IN287" s="26"/>
      <c r="IO287" s="26"/>
      <c r="IP287" s="26"/>
      <c r="IQ287" s="26"/>
      <c r="IR287" s="26"/>
      <c r="IS287" s="26"/>
      <c r="IT287" s="26"/>
    </row>
    <row r="288" spans="1:254" ht="22.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c r="CG288" s="26"/>
      <c r="CH288" s="26"/>
      <c r="CI288" s="26"/>
      <c r="CJ288" s="26"/>
      <c r="CK288" s="26"/>
      <c r="CL288" s="26"/>
      <c r="CM288" s="26"/>
      <c r="CN288" s="26"/>
      <c r="CO288" s="26"/>
      <c r="CP288" s="26"/>
      <c r="CQ288" s="26"/>
      <c r="CR288" s="26"/>
      <c r="CS288" s="26"/>
      <c r="CT288" s="26"/>
      <c r="CU288" s="26"/>
      <c r="CV288" s="26"/>
      <c r="CW288" s="26"/>
      <c r="CX288" s="26"/>
      <c r="CY288" s="26"/>
      <c r="CZ288" s="26"/>
      <c r="DA288" s="26"/>
      <c r="DB288" s="26"/>
      <c r="DC288" s="26"/>
      <c r="DD288" s="26"/>
      <c r="DE288" s="26"/>
      <c r="DF288" s="26"/>
      <c r="DG288" s="26"/>
      <c r="DH288" s="26"/>
      <c r="DI288" s="26"/>
      <c r="DJ288" s="26"/>
      <c r="DK288" s="26"/>
      <c r="DL288" s="26"/>
      <c r="DM288" s="26"/>
      <c r="DN288" s="26"/>
      <c r="DO288" s="26"/>
      <c r="DP288" s="26"/>
      <c r="DQ288" s="26"/>
      <c r="DR288" s="26"/>
      <c r="DS288" s="26"/>
      <c r="DT288" s="26"/>
      <c r="DU288" s="26"/>
      <c r="DV288" s="26"/>
      <c r="DW288" s="26"/>
      <c r="DX288" s="26"/>
      <c r="DY288" s="26"/>
      <c r="DZ288" s="26"/>
      <c r="EA288" s="26"/>
      <c r="EB288" s="26"/>
      <c r="EC288" s="26"/>
      <c r="ED288" s="26"/>
      <c r="EE288" s="26"/>
      <c r="EF288" s="26"/>
      <c r="EG288" s="26"/>
      <c r="EH288" s="26"/>
      <c r="EI288" s="26"/>
      <c r="EJ288" s="26"/>
      <c r="EK288" s="26"/>
      <c r="EL288" s="26"/>
      <c r="EM288" s="26"/>
      <c r="EN288" s="26"/>
      <c r="EO288" s="26"/>
      <c r="EP288" s="26"/>
      <c r="EQ288" s="26"/>
      <c r="ER288" s="26"/>
      <c r="ES288" s="26"/>
      <c r="ET288" s="26"/>
      <c r="EU288" s="26"/>
      <c r="EV288" s="26"/>
      <c r="EW288" s="26"/>
      <c r="EX288" s="26"/>
      <c r="EY288" s="26"/>
      <c r="EZ288" s="26"/>
      <c r="FA288" s="26"/>
      <c r="FB288" s="26"/>
      <c r="FC288" s="26"/>
      <c r="FD288" s="26"/>
      <c r="FE288" s="26"/>
      <c r="FF288" s="26"/>
      <c r="FG288" s="26"/>
      <c r="FH288" s="26"/>
      <c r="FI288" s="26"/>
      <c r="FJ288" s="26"/>
      <c r="FK288" s="26"/>
      <c r="FL288" s="26"/>
      <c r="FM288" s="26"/>
      <c r="FN288" s="26"/>
      <c r="FO288" s="26"/>
      <c r="FP288" s="26"/>
      <c r="FQ288" s="26"/>
      <c r="FR288" s="26"/>
      <c r="FS288" s="26"/>
      <c r="FT288" s="26"/>
      <c r="FU288" s="26"/>
      <c r="FV288" s="26"/>
      <c r="FW288" s="26"/>
      <c r="FX288" s="26"/>
      <c r="FY288" s="26"/>
      <c r="FZ288" s="26"/>
      <c r="GA288" s="26"/>
      <c r="GB288" s="26"/>
      <c r="GC288" s="26"/>
      <c r="GD288" s="26"/>
      <c r="GE288" s="26"/>
      <c r="GF288" s="26"/>
      <c r="GG288" s="26"/>
      <c r="GH288" s="26"/>
      <c r="GI288" s="26"/>
      <c r="GJ288" s="26"/>
      <c r="GK288" s="26"/>
      <c r="GL288" s="26"/>
      <c r="GM288" s="26"/>
      <c r="GN288" s="26"/>
      <c r="GO288" s="26"/>
      <c r="GP288" s="26"/>
      <c r="GQ288" s="26"/>
      <c r="GR288" s="26"/>
      <c r="GS288" s="26"/>
      <c r="GT288" s="26"/>
      <c r="GU288" s="26"/>
      <c r="GV288" s="26"/>
      <c r="GW288" s="26"/>
      <c r="GX288" s="26"/>
      <c r="GY288" s="26"/>
      <c r="GZ288" s="26"/>
      <c r="HA288" s="26"/>
      <c r="HB288" s="26"/>
      <c r="HC288" s="26"/>
      <c r="HD288" s="26"/>
      <c r="HE288" s="26"/>
      <c r="HF288" s="26"/>
      <c r="HG288" s="26"/>
      <c r="HH288" s="26"/>
      <c r="HI288" s="26"/>
      <c r="HJ288" s="26"/>
      <c r="HK288" s="26"/>
      <c r="HL288" s="26"/>
      <c r="HM288" s="26"/>
      <c r="HN288" s="26"/>
      <c r="HO288" s="26"/>
      <c r="HP288" s="26"/>
      <c r="HQ288" s="26"/>
      <c r="HR288" s="26"/>
      <c r="HS288" s="26"/>
      <c r="HT288" s="26"/>
      <c r="HU288" s="26"/>
      <c r="HV288" s="26"/>
      <c r="HW288" s="26"/>
      <c r="HX288" s="26"/>
      <c r="HY288" s="26"/>
      <c r="HZ288" s="26"/>
      <c r="IA288" s="26"/>
      <c r="IB288" s="26"/>
      <c r="IC288" s="26"/>
      <c r="ID288" s="26"/>
      <c r="IE288" s="26"/>
      <c r="IF288" s="26"/>
      <c r="IG288" s="26"/>
      <c r="IH288" s="26"/>
      <c r="II288" s="26"/>
      <c r="IJ288" s="26"/>
      <c r="IK288" s="26"/>
      <c r="IL288" s="26"/>
      <c r="IM288" s="26"/>
      <c r="IN288" s="26"/>
      <c r="IO288" s="26"/>
      <c r="IP288" s="26"/>
      <c r="IQ288" s="26"/>
      <c r="IR288" s="26"/>
      <c r="IS288" s="26"/>
      <c r="IT288" s="26"/>
    </row>
    <row r="289" spans="1:254" ht="22.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c r="CO289" s="26"/>
      <c r="CP289" s="26"/>
      <c r="CQ289" s="26"/>
      <c r="CR289" s="26"/>
      <c r="CS289" s="26"/>
      <c r="CT289" s="26"/>
      <c r="CU289" s="26"/>
      <c r="CV289" s="26"/>
      <c r="CW289" s="26"/>
      <c r="CX289" s="26"/>
      <c r="CY289" s="26"/>
      <c r="CZ289" s="26"/>
      <c r="DA289" s="26"/>
      <c r="DB289" s="26"/>
      <c r="DC289" s="26"/>
      <c r="DD289" s="26"/>
      <c r="DE289" s="26"/>
      <c r="DF289" s="26"/>
      <c r="DG289" s="26"/>
      <c r="DH289" s="26"/>
      <c r="DI289" s="26"/>
      <c r="DJ289" s="26"/>
      <c r="DK289" s="26"/>
      <c r="DL289" s="26"/>
      <c r="DM289" s="26"/>
      <c r="DN289" s="26"/>
      <c r="DO289" s="26"/>
      <c r="DP289" s="26"/>
      <c r="DQ289" s="26"/>
      <c r="DR289" s="26"/>
      <c r="DS289" s="26"/>
      <c r="DT289" s="26"/>
      <c r="DU289" s="26"/>
      <c r="DV289" s="26"/>
      <c r="DW289" s="26"/>
      <c r="DX289" s="26"/>
      <c r="DY289" s="26"/>
      <c r="DZ289" s="26"/>
      <c r="EA289" s="26"/>
      <c r="EB289" s="26"/>
      <c r="EC289" s="26"/>
      <c r="ED289" s="26"/>
      <c r="EE289" s="26"/>
      <c r="EF289" s="26"/>
      <c r="EG289" s="26"/>
      <c r="EH289" s="26"/>
      <c r="EI289" s="26"/>
      <c r="EJ289" s="26"/>
      <c r="EK289" s="26"/>
      <c r="EL289" s="26"/>
      <c r="EM289" s="26"/>
      <c r="EN289" s="26"/>
      <c r="EO289" s="26"/>
      <c r="EP289" s="26"/>
      <c r="EQ289" s="26"/>
      <c r="ER289" s="26"/>
      <c r="ES289" s="26"/>
      <c r="ET289" s="26"/>
      <c r="EU289" s="26"/>
      <c r="EV289" s="26"/>
      <c r="EW289" s="26"/>
      <c r="EX289" s="26"/>
      <c r="EY289" s="26"/>
      <c r="EZ289" s="26"/>
      <c r="FA289" s="26"/>
      <c r="FB289" s="26"/>
      <c r="FC289" s="26"/>
      <c r="FD289" s="26"/>
      <c r="FE289" s="26"/>
      <c r="FF289" s="26"/>
      <c r="FG289" s="26"/>
      <c r="FH289" s="26"/>
      <c r="FI289" s="26"/>
      <c r="FJ289" s="26"/>
      <c r="FK289" s="26"/>
      <c r="FL289" s="26"/>
      <c r="FM289" s="26"/>
      <c r="FN289" s="26"/>
      <c r="FO289" s="26"/>
      <c r="FP289" s="26"/>
      <c r="FQ289" s="26"/>
      <c r="FR289" s="26"/>
      <c r="FS289" s="26"/>
      <c r="FT289" s="26"/>
      <c r="FU289" s="26"/>
      <c r="FV289" s="26"/>
      <c r="FW289" s="26"/>
      <c r="FX289" s="26"/>
      <c r="FY289" s="26"/>
      <c r="FZ289" s="26"/>
      <c r="GA289" s="26"/>
      <c r="GB289" s="26"/>
      <c r="GC289" s="26"/>
      <c r="GD289" s="26"/>
      <c r="GE289" s="26"/>
      <c r="GF289" s="26"/>
      <c r="GG289" s="26"/>
      <c r="GH289" s="26"/>
      <c r="GI289" s="26"/>
      <c r="GJ289" s="26"/>
      <c r="GK289" s="26"/>
      <c r="GL289" s="26"/>
      <c r="GM289" s="26"/>
      <c r="GN289" s="26"/>
      <c r="GO289" s="26"/>
      <c r="GP289" s="26"/>
      <c r="GQ289" s="26"/>
      <c r="GR289" s="26"/>
      <c r="GS289" s="26"/>
      <c r="GT289" s="26"/>
      <c r="GU289" s="26"/>
      <c r="GV289" s="26"/>
      <c r="GW289" s="26"/>
      <c r="GX289" s="26"/>
      <c r="GY289" s="26"/>
      <c r="GZ289" s="26"/>
      <c r="HA289" s="26"/>
      <c r="HB289" s="26"/>
      <c r="HC289" s="26"/>
      <c r="HD289" s="26"/>
      <c r="HE289" s="26"/>
      <c r="HF289" s="26"/>
      <c r="HG289" s="26"/>
      <c r="HH289" s="26"/>
      <c r="HI289" s="26"/>
      <c r="HJ289" s="26"/>
      <c r="HK289" s="26"/>
      <c r="HL289" s="26"/>
      <c r="HM289" s="26"/>
      <c r="HN289" s="26"/>
      <c r="HO289" s="26"/>
      <c r="HP289" s="26"/>
      <c r="HQ289" s="26"/>
      <c r="HR289" s="26"/>
      <c r="HS289" s="26"/>
      <c r="HT289" s="26"/>
      <c r="HU289" s="26"/>
      <c r="HV289" s="26"/>
      <c r="HW289" s="26"/>
      <c r="HX289" s="26"/>
      <c r="HY289" s="26"/>
      <c r="HZ289" s="26"/>
      <c r="IA289" s="26"/>
      <c r="IB289" s="26"/>
      <c r="IC289" s="26"/>
      <c r="ID289" s="26"/>
      <c r="IE289" s="26"/>
      <c r="IF289" s="26"/>
      <c r="IG289" s="26"/>
      <c r="IH289" s="26"/>
      <c r="II289" s="26"/>
      <c r="IJ289" s="26"/>
      <c r="IK289" s="26"/>
      <c r="IL289" s="26"/>
      <c r="IM289" s="26"/>
      <c r="IN289" s="26"/>
      <c r="IO289" s="26"/>
      <c r="IP289" s="26"/>
      <c r="IQ289" s="26"/>
      <c r="IR289" s="26"/>
      <c r="IS289" s="26"/>
      <c r="IT289" s="26"/>
    </row>
    <row r="290" spans="1:254" ht="22.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c r="CG290" s="26"/>
      <c r="CH290" s="26"/>
      <c r="CI290" s="26"/>
      <c r="CJ290" s="26"/>
      <c r="CK290" s="26"/>
      <c r="CL290" s="26"/>
      <c r="CM290" s="26"/>
      <c r="CN290" s="26"/>
      <c r="CO290" s="26"/>
      <c r="CP290" s="26"/>
      <c r="CQ290" s="26"/>
      <c r="CR290" s="26"/>
      <c r="CS290" s="26"/>
      <c r="CT290" s="26"/>
      <c r="CU290" s="26"/>
      <c r="CV290" s="26"/>
      <c r="CW290" s="26"/>
      <c r="CX290" s="26"/>
      <c r="CY290" s="26"/>
      <c r="CZ290" s="26"/>
      <c r="DA290" s="26"/>
      <c r="DB290" s="26"/>
      <c r="DC290" s="26"/>
      <c r="DD290" s="26"/>
      <c r="DE290" s="26"/>
      <c r="DF290" s="26"/>
      <c r="DG290" s="26"/>
      <c r="DH290" s="26"/>
      <c r="DI290" s="26"/>
      <c r="DJ290" s="26"/>
      <c r="DK290" s="26"/>
      <c r="DL290" s="26"/>
      <c r="DM290" s="26"/>
      <c r="DN290" s="26"/>
      <c r="DO290" s="26"/>
      <c r="DP290" s="26"/>
      <c r="DQ290" s="26"/>
      <c r="DR290" s="26"/>
      <c r="DS290" s="26"/>
      <c r="DT290" s="26"/>
      <c r="DU290" s="26"/>
      <c r="DV290" s="26"/>
      <c r="DW290" s="26"/>
      <c r="DX290" s="26"/>
      <c r="DY290" s="26"/>
      <c r="DZ290" s="26"/>
      <c r="EA290" s="26"/>
      <c r="EB290" s="26"/>
      <c r="EC290" s="26"/>
      <c r="ED290" s="26"/>
      <c r="EE290" s="26"/>
      <c r="EF290" s="26"/>
      <c r="EG290" s="26"/>
      <c r="EH290" s="26"/>
      <c r="EI290" s="26"/>
      <c r="EJ290" s="26"/>
      <c r="EK290" s="26"/>
      <c r="EL290" s="26"/>
      <c r="EM290" s="26"/>
      <c r="EN290" s="26"/>
      <c r="EO290" s="26"/>
      <c r="EP290" s="26"/>
      <c r="EQ290" s="26"/>
      <c r="ER290" s="26"/>
      <c r="ES290" s="26"/>
      <c r="ET290" s="26"/>
      <c r="EU290" s="26"/>
      <c r="EV290" s="26"/>
      <c r="EW290" s="26"/>
      <c r="EX290" s="26"/>
      <c r="EY290" s="26"/>
      <c r="EZ290" s="26"/>
      <c r="FA290" s="26"/>
      <c r="FB290" s="26"/>
      <c r="FC290" s="26"/>
      <c r="FD290" s="26"/>
      <c r="FE290" s="26"/>
      <c r="FF290" s="26"/>
      <c r="FG290" s="26"/>
      <c r="FH290" s="26"/>
      <c r="FI290" s="26"/>
      <c r="FJ290" s="26"/>
      <c r="FK290" s="26"/>
      <c r="FL290" s="26"/>
      <c r="FM290" s="26"/>
      <c r="FN290" s="26"/>
      <c r="FO290" s="26"/>
      <c r="FP290" s="26"/>
      <c r="FQ290" s="26"/>
      <c r="FR290" s="26"/>
      <c r="FS290" s="26"/>
      <c r="FT290" s="26"/>
      <c r="FU290" s="26"/>
      <c r="FV290" s="26"/>
      <c r="FW290" s="26"/>
      <c r="FX290" s="26"/>
      <c r="FY290" s="26"/>
      <c r="FZ290" s="26"/>
      <c r="GA290" s="26"/>
      <c r="GB290" s="26"/>
      <c r="GC290" s="26"/>
      <c r="GD290" s="26"/>
      <c r="GE290" s="26"/>
      <c r="GF290" s="26"/>
      <c r="GG290" s="26"/>
      <c r="GH290" s="26"/>
      <c r="GI290" s="26"/>
      <c r="GJ290" s="26"/>
      <c r="GK290" s="26"/>
      <c r="GL290" s="26"/>
      <c r="GM290" s="26"/>
      <c r="GN290" s="26"/>
      <c r="GO290" s="26"/>
      <c r="GP290" s="26"/>
      <c r="GQ290" s="26"/>
      <c r="GR290" s="26"/>
      <c r="GS290" s="26"/>
      <c r="GT290" s="26"/>
      <c r="GU290" s="26"/>
      <c r="GV290" s="26"/>
      <c r="GW290" s="26"/>
      <c r="GX290" s="26"/>
      <c r="GY290" s="26"/>
      <c r="GZ290" s="26"/>
      <c r="HA290" s="26"/>
      <c r="HB290" s="26"/>
      <c r="HC290" s="26"/>
      <c r="HD290" s="26"/>
      <c r="HE290" s="26"/>
      <c r="HF290" s="26"/>
      <c r="HG290" s="26"/>
      <c r="HH290" s="26"/>
      <c r="HI290" s="26"/>
      <c r="HJ290" s="26"/>
      <c r="HK290" s="26"/>
      <c r="HL290" s="26"/>
      <c r="HM290" s="26"/>
      <c r="HN290" s="26"/>
      <c r="HO290" s="26"/>
      <c r="HP290" s="26"/>
      <c r="HQ290" s="26"/>
      <c r="HR290" s="26"/>
      <c r="HS290" s="26"/>
      <c r="HT290" s="26"/>
      <c r="HU290" s="26"/>
      <c r="HV290" s="26"/>
      <c r="HW290" s="26"/>
      <c r="HX290" s="26"/>
      <c r="HY290" s="26"/>
      <c r="HZ290" s="26"/>
      <c r="IA290" s="26"/>
      <c r="IB290" s="26"/>
      <c r="IC290" s="26"/>
      <c r="ID290" s="26"/>
      <c r="IE290" s="26"/>
      <c r="IF290" s="26"/>
      <c r="IG290" s="26"/>
      <c r="IH290" s="26"/>
      <c r="II290" s="26"/>
      <c r="IJ290" s="26"/>
      <c r="IK290" s="26"/>
      <c r="IL290" s="26"/>
      <c r="IM290" s="26"/>
      <c r="IN290" s="26"/>
      <c r="IO290" s="26"/>
      <c r="IP290" s="26"/>
      <c r="IQ290" s="26"/>
      <c r="IR290" s="26"/>
      <c r="IS290" s="26"/>
      <c r="IT290" s="26"/>
    </row>
    <row r="291" spans="1:254" ht="22.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c r="CG291" s="26"/>
      <c r="CH291" s="26"/>
      <c r="CI291" s="26"/>
      <c r="CJ291" s="26"/>
      <c r="CK291" s="26"/>
      <c r="CL291" s="26"/>
      <c r="CM291" s="26"/>
      <c r="CN291" s="26"/>
      <c r="CO291" s="26"/>
      <c r="CP291" s="26"/>
      <c r="CQ291" s="26"/>
      <c r="CR291" s="26"/>
      <c r="CS291" s="26"/>
      <c r="CT291" s="26"/>
      <c r="CU291" s="26"/>
      <c r="CV291" s="26"/>
      <c r="CW291" s="26"/>
      <c r="CX291" s="26"/>
      <c r="CY291" s="26"/>
      <c r="CZ291" s="26"/>
      <c r="DA291" s="26"/>
      <c r="DB291" s="26"/>
      <c r="DC291" s="26"/>
      <c r="DD291" s="26"/>
      <c r="DE291" s="26"/>
      <c r="DF291" s="26"/>
      <c r="DG291" s="26"/>
      <c r="DH291" s="26"/>
      <c r="DI291" s="26"/>
      <c r="DJ291" s="26"/>
      <c r="DK291" s="26"/>
      <c r="DL291" s="26"/>
      <c r="DM291" s="26"/>
      <c r="DN291" s="26"/>
      <c r="DO291" s="26"/>
      <c r="DP291" s="26"/>
      <c r="DQ291" s="26"/>
      <c r="DR291" s="26"/>
      <c r="DS291" s="26"/>
      <c r="DT291" s="26"/>
      <c r="DU291" s="26"/>
      <c r="DV291" s="26"/>
      <c r="DW291" s="26"/>
      <c r="DX291" s="26"/>
      <c r="DY291" s="26"/>
      <c r="DZ291" s="26"/>
      <c r="EA291" s="26"/>
      <c r="EB291" s="26"/>
      <c r="EC291" s="26"/>
      <c r="ED291" s="26"/>
      <c r="EE291" s="26"/>
      <c r="EF291" s="26"/>
      <c r="EG291" s="26"/>
      <c r="EH291" s="26"/>
      <c r="EI291" s="26"/>
      <c r="EJ291" s="26"/>
      <c r="EK291" s="26"/>
      <c r="EL291" s="26"/>
      <c r="EM291" s="26"/>
      <c r="EN291" s="26"/>
      <c r="EO291" s="26"/>
      <c r="EP291" s="26"/>
      <c r="EQ291" s="26"/>
      <c r="ER291" s="26"/>
      <c r="ES291" s="26"/>
      <c r="ET291" s="26"/>
      <c r="EU291" s="26"/>
      <c r="EV291" s="26"/>
      <c r="EW291" s="26"/>
      <c r="EX291" s="26"/>
      <c r="EY291" s="26"/>
      <c r="EZ291" s="26"/>
      <c r="FA291" s="26"/>
      <c r="FB291" s="26"/>
      <c r="FC291" s="26"/>
      <c r="FD291" s="26"/>
      <c r="FE291" s="26"/>
      <c r="FF291" s="26"/>
      <c r="FG291" s="26"/>
      <c r="FH291" s="26"/>
      <c r="FI291" s="26"/>
      <c r="FJ291" s="26"/>
      <c r="FK291" s="26"/>
      <c r="FL291" s="26"/>
      <c r="FM291" s="26"/>
      <c r="FN291" s="26"/>
      <c r="FO291" s="26"/>
      <c r="FP291" s="26"/>
      <c r="FQ291" s="26"/>
      <c r="FR291" s="26"/>
      <c r="FS291" s="26"/>
      <c r="FT291" s="26"/>
      <c r="FU291" s="26"/>
      <c r="FV291" s="26"/>
      <c r="FW291" s="26"/>
      <c r="FX291" s="26"/>
      <c r="FY291" s="26"/>
      <c r="FZ291" s="26"/>
      <c r="GA291" s="26"/>
      <c r="GB291" s="26"/>
      <c r="GC291" s="26"/>
      <c r="GD291" s="26"/>
      <c r="GE291" s="26"/>
      <c r="GF291" s="26"/>
      <c r="GG291" s="26"/>
      <c r="GH291" s="26"/>
      <c r="GI291" s="26"/>
      <c r="GJ291" s="26"/>
      <c r="GK291" s="26"/>
      <c r="GL291" s="26"/>
      <c r="GM291" s="26"/>
      <c r="GN291" s="26"/>
      <c r="GO291" s="26"/>
      <c r="GP291" s="26"/>
      <c r="GQ291" s="26"/>
      <c r="GR291" s="26"/>
      <c r="GS291" s="26"/>
      <c r="GT291" s="26"/>
      <c r="GU291" s="26"/>
      <c r="GV291" s="26"/>
      <c r="GW291" s="26"/>
      <c r="GX291" s="26"/>
      <c r="GY291" s="26"/>
      <c r="GZ291" s="26"/>
      <c r="HA291" s="26"/>
      <c r="HB291" s="26"/>
      <c r="HC291" s="26"/>
      <c r="HD291" s="26"/>
      <c r="HE291" s="26"/>
      <c r="HF291" s="26"/>
      <c r="HG291" s="26"/>
      <c r="HH291" s="26"/>
      <c r="HI291" s="26"/>
      <c r="HJ291" s="26"/>
      <c r="HK291" s="26"/>
      <c r="HL291" s="26"/>
      <c r="HM291" s="26"/>
      <c r="HN291" s="26"/>
      <c r="HO291" s="26"/>
      <c r="HP291" s="26"/>
      <c r="HQ291" s="26"/>
      <c r="HR291" s="26"/>
      <c r="HS291" s="26"/>
      <c r="HT291" s="26"/>
      <c r="HU291" s="26"/>
      <c r="HV291" s="26"/>
      <c r="HW291" s="26"/>
      <c r="HX291" s="26"/>
      <c r="HY291" s="26"/>
      <c r="HZ291" s="26"/>
      <c r="IA291" s="26"/>
      <c r="IB291" s="26"/>
      <c r="IC291" s="26"/>
      <c r="ID291" s="26"/>
      <c r="IE291" s="26"/>
      <c r="IF291" s="26"/>
      <c r="IG291" s="26"/>
      <c r="IH291" s="26"/>
      <c r="II291" s="26"/>
      <c r="IJ291" s="26"/>
      <c r="IK291" s="26"/>
      <c r="IL291" s="26"/>
      <c r="IM291" s="26"/>
      <c r="IN291" s="26"/>
      <c r="IO291" s="26"/>
      <c r="IP291" s="26"/>
      <c r="IQ291" s="26"/>
      <c r="IR291" s="26"/>
      <c r="IS291" s="26"/>
      <c r="IT291" s="26"/>
    </row>
    <row r="292" spans="1:254" ht="22.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c r="CO292" s="26"/>
      <c r="CP292" s="26"/>
      <c r="CQ292" s="26"/>
      <c r="CR292" s="26"/>
      <c r="CS292" s="26"/>
      <c r="CT292" s="26"/>
      <c r="CU292" s="26"/>
      <c r="CV292" s="26"/>
      <c r="CW292" s="26"/>
      <c r="CX292" s="26"/>
      <c r="CY292" s="26"/>
      <c r="CZ292" s="26"/>
      <c r="DA292" s="26"/>
      <c r="DB292" s="26"/>
      <c r="DC292" s="26"/>
      <c r="DD292" s="26"/>
      <c r="DE292" s="26"/>
      <c r="DF292" s="26"/>
      <c r="DG292" s="26"/>
      <c r="DH292" s="26"/>
      <c r="DI292" s="26"/>
      <c r="DJ292" s="26"/>
      <c r="DK292" s="26"/>
      <c r="DL292" s="26"/>
      <c r="DM292" s="26"/>
      <c r="DN292" s="26"/>
      <c r="DO292" s="26"/>
      <c r="DP292" s="26"/>
      <c r="DQ292" s="26"/>
      <c r="DR292" s="26"/>
      <c r="DS292" s="26"/>
      <c r="DT292" s="26"/>
      <c r="DU292" s="26"/>
      <c r="DV292" s="26"/>
      <c r="DW292" s="26"/>
      <c r="DX292" s="26"/>
      <c r="DY292" s="26"/>
      <c r="DZ292" s="26"/>
      <c r="EA292" s="26"/>
      <c r="EB292" s="26"/>
      <c r="EC292" s="26"/>
      <c r="ED292" s="26"/>
      <c r="EE292" s="26"/>
      <c r="EF292" s="26"/>
      <c r="EG292" s="26"/>
      <c r="EH292" s="26"/>
      <c r="EI292" s="26"/>
      <c r="EJ292" s="26"/>
      <c r="EK292" s="26"/>
      <c r="EL292" s="26"/>
      <c r="EM292" s="26"/>
      <c r="EN292" s="26"/>
      <c r="EO292" s="26"/>
      <c r="EP292" s="26"/>
      <c r="EQ292" s="26"/>
      <c r="ER292" s="26"/>
      <c r="ES292" s="26"/>
      <c r="ET292" s="26"/>
      <c r="EU292" s="26"/>
      <c r="EV292" s="26"/>
      <c r="EW292" s="26"/>
      <c r="EX292" s="26"/>
      <c r="EY292" s="26"/>
      <c r="EZ292" s="26"/>
      <c r="FA292" s="26"/>
      <c r="FB292" s="26"/>
      <c r="FC292" s="26"/>
      <c r="FD292" s="26"/>
      <c r="FE292" s="26"/>
      <c r="FF292" s="26"/>
      <c r="FG292" s="26"/>
      <c r="FH292" s="26"/>
      <c r="FI292" s="26"/>
      <c r="FJ292" s="26"/>
      <c r="FK292" s="26"/>
      <c r="FL292" s="26"/>
      <c r="FM292" s="26"/>
      <c r="FN292" s="26"/>
      <c r="FO292" s="26"/>
      <c r="FP292" s="26"/>
      <c r="FQ292" s="26"/>
      <c r="FR292" s="26"/>
      <c r="FS292" s="26"/>
      <c r="FT292" s="26"/>
      <c r="FU292" s="26"/>
      <c r="FV292" s="26"/>
      <c r="FW292" s="26"/>
      <c r="FX292" s="26"/>
      <c r="FY292" s="26"/>
      <c r="FZ292" s="26"/>
      <c r="GA292" s="26"/>
      <c r="GB292" s="26"/>
      <c r="GC292" s="26"/>
      <c r="GD292" s="26"/>
      <c r="GE292" s="26"/>
      <c r="GF292" s="26"/>
      <c r="GG292" s="26"/>
      <c r="GH292" s="26"/>
      <c r="GI292" s="26"/>
      <c r="GJ292" s="26"/>
      <c r="GK292" s="26"/>
      <c r="GL292" s="26"/>
      <c r="GM292" s="26"/>
      <c r="GN292" s="26"/>
      <c r="GO292" s="26"/>
      <c r="GP292" s="26"/>
      <c r="GQ292" s="26"/>
      <c r="GR292" s="26"/>
      <c r="GS292" s="26"/>
      <c r="GT292" s="26"/>
      <c r="GU292" s="26"/>
      <c r="GV292" s="26"/>
      <c r="GW292" s="26"/>
      <c r="GX292" s="26"/>
      <c r="GY292" s="26"/>
      <c r="GZ292" s="26"/>
      <c r="HA292" s="26"/>
      <c r="HB292" s="26"/>
      <c r="HC292" s="26"/>
      <c r="HD292" s="26"/>
      <c r="HE292" s="26"/>
      <c r="HF292" s="26"/>
      <c r="HG292" s="26"/>
      <c r="HH292" s="26"/>
      <c r="HI292" s="26"/>
      <c r="HJ292" s="26"/>
      <c r="HK292" s="26"/>
      <c r="HL292" s="26"/>
      <c r="HM292" s="26"/>
      <c r="HN292" s="26"/>
      <c r="HO292" s="26"/>
      <c r="HP292" s="26"/>
      <c r="HQ292" s="26"/>
      <c r="HR292" s="26"/>
      <c r="HS292" s="26"/>
      <c r="HT292" s="26"/>
      <c r="HU292" s="26"/>
      <c r="HV292" s="26"/>
      <c r="HW292" s="26"/>
      <c r="HX292" s="26"/>
      <c r="HY292" s="26"/>
      <c r="HZ292" s="26"/>
      <c r="IA292" s="26"/>
      <c r="IB292" s="26"/>
      <c r="IC292" s="26"/>
      <c r="ID292" s="26"/>
      <c r="IE292" s="26"/>
      <c r="IF292" s="26"/>
      <c r="IG292" s="26"/>
      <c r="IH292" s="26"/>
      <c r="II292" s="26"/>
      <c r="IJ292" s="26"/>
      <c r="IK292" s="26"/>
      <c r="IL292" s="26"/>
      <c r="IM292" s="26"/>
      <c r="IN292" s="26"/>
      <c r="IO292" s="26"/>
      <c r="IP292" s="26"/>
      <c r="IQ292" s="26"/>
      <c r="IR292" s="26"/>
      <c r="IS292" s="26"/>
      <c r="IT292" s="26"/>
    </row>
    <row r="293" spans="1:254" ht="22.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c r="CG293" s="26"/>
      <c r="CH293" s="26"/>
      <c r="CI293" s="26"/>
      <c r="CJ293" s="26"/>
      <c r="CK293" s="26"/>
      <c r="CL293" s="26"/>
      <c r="CM293" s="26"/>
      <c r="CN293" s="26"/>
      <c r="CO293" s="26"/>
      <c r="CP293" s="26"/>
      <c r="CQ293" s="26"/>
      <c r="CR293" s="26"/>
      <c r="CS293" s="26"/>
      <c r="CT293" s="26"/>
      <c r="CU293" s="26"/>
      <c r="CV293" s="26"/>
      <c r="CW293" s="26"/>
      <c r="CX293" s="26"/>
      <c r="CY293" s="26"/>
      <c r="CZ293" s="26"/>
      <c r="DA293" s="26"/>
      <c r="DB293" s="26"/>
      <c r="DC293" s="26"/>
      <c r="DD293" s="26"/>
      <c r="DE293" s="26"/>
      <c r="DF293" s="26"/>
      <c r="DG293" s="26"/>
      <c r="DH293" s="26"/>
      <c r="DI293" s="26"/>
      <c r="DJ293" s="26"/>
      <c r="DK293" s="26"/>
      <c r="DL293" s="26"/>
      <c r="DM293" s="26"/>
      <c r="DN293" s="26"/>
      <c r="DO293" s="26"/>
      <c r="DP293" s="26"/>
      <c r="DQ293" s="26"/>
      <c r="DR293" s="26"/>
      <c r="DS293" s="26"/>
      <c r="DT293" s="26"/>
      <c r="DU293" s="26"/>
      <c r="DV293" s="26"/>
      <c r="DW293" s="26"/>
      <c r="DX293" s="26"/>
      <c r="DY293" s="26"/>
      <c r="DZ293" s="26"/>
      <c r="EA293" s="26"/>
      <c r="EB293" s="26"/>
      <c r="EC293" s="26"/>
      <c r="ED293" s="26"/>
      <c r="EE293" s="26"/>
      <c r="EF293" s="26"/>
      <c r="EG293" s="26"/>
      <c r="EH293" s="26"/>
      <c r="EI293" s="26"/>
      <c r="EJ293" s="26"/>
      <c r="EK293" s="26"/>
      <c r="EL293" s="26"/>
      <c r="EM293" s="26"/>
      <c r="EN293" s="26"/>
      <c r="EO293" s="26"/>
      <c r="EP293" s="26"/>
      <c r="EQ293" s="26"/>
      <c r="ER293" s="26"/>
      <c r="ES293" s="26"/>
      <c r="ET293" s="26"/>
      <c r="EU293" s="26"/>
      <c r="EV293" s="26"/>
      <c r="EW293" s="26"/>
      <c r="EX293" s="26"/>
      <c r="EY293" s="26"/>
      <c r="EZ293" s="26"/>
      <c r="FA293" s="26"/>
      <c r="FB293" s="26"/>
      <c r="FC293" s="26"/>
      <c r="FD293" s="26"/>
      <c r="FE293" s="26"/>
      <c r="FF293" s="26"/>
      <c r="FG293" s="26"/>
      <c r="FH293" s="26"/>
      <c r="FI293" s="26"/>
      <c r="FJ293" s="26"/>
      <c r="FK293" s="26"/>
      <c r="FL293" s="26"/>
      <c r="FM293" s="26"/>
      <c r="FN293" s="26"/>
      <c r="FO293" s="26"/>
      <c r="FP293" s="26"/>
      <c r="FQ293" s="26"/>
      <c r="FR293" s="26"/>
      <c r="FS293" s="26"/>
      <c r="FT293" s="26"/>
      <c r="FU293" s="26"/>
      <c r="FV293" s="26"/>
      <c r="FW293" s="26"/>
      <c r="FX293" s="26"/>
      <c r="FY293" s="26"/>
      <c r="FZ293" s="26"/>
      <c r="GA293" s="26"/>
      <c r="GB293" s="26"/>
      <c r="GC293" s="26"/>
      <c r="GD293" s="26"/>
      <c r="GE293" s="26"/>
      <c r="GF293" s="26"/>
      <c r="GG293" s="26"/>
      <c r="GH293" s="26"/>
      <c r="GI293" s="26"/>
      <c r="GJ293" s="26"/>
      <c r="GK293" s="26"/>
      <c r="GL293" s="26"/>
      <c r="GM293" s="26"/>
      <c r="GN293" s="26"/>
      <c r="GO293" s="26"/>
      <c r="GP293" s="26"/>
      <c r="GQ293" s="26"/>
      <c r="GR293" s="26"/>
      <c r="GS293" s="26"/>
      <c r="GT293" s="26"/>
      <c r="GU293" s="26"/>
      <c r="GV293" s="26"/>
      <c r="GW293" s="26"/>
      <c r="GX293" s="26"/>
      <c r="GY293" s="26"/>
      <c r="GZ293" s="26"/>
      <c r="HA293" s="26"/>
      <c r="HB293" s="26"/>
      <c r="HC293" s="26"/>
      <c r="HD293" s="26"/>
      <c r="HE293" s="26"/>
      <c r="HF293" s="26"/>
      <c r="HG293" s="26"/>
      <c r="HH293" s="26"/>
      <c r="HI293" s="26"/>
      <c r="HJ293" s="26"/>
      <c r="HK293" s="26"/>
      <c r="HL293" s="26"/>
      <c r="HM293" s="26"/>
      <c r="HN293" s="26"/>
      <c r="HO293" s="26"/>
      <c r="HP293" s="26"/>
      <c r="HQ293" s="26"/>
      <c r="HR293" s="26"/>
      <c r="HS293" s="26"/>
      <c r="HT293" s="26"/>
      <c r="HU293" s="26"/>
      <c r="HV293" s="26"/>
      <c r="HW293" s="26"/>
      <c r="HX293" s="26"/>
      <c r="HY293" s="26"/>
      <c r="HZ293" s="26"/>
      <c r="IA293" s="26"/>
      <c r="IB293" s="26"/>
      <c r="IC293" s="26"/>
      <c r="ID293" s="26"/>
      <c r="IE293" s="26"/>
      <c r="IF293" s="26"/>
      <c r="IG293" s="26"/>
      <c r="IH293" s="26"/>
      <c r="II293" s="26"/>
      <c r="IJ293" s="26"/>
      <c r="IK293" s="26"/>
      <c r="IL293" s="26"/>
      <c r="IM293" s="26"/>
      <c r="IN293" s="26"/>
      <c r="IO293" s="26"/>
      <c r="IP293" s="26"/>
      <c r="IQ293" s="26"/>
      <c r="IR293" s="26"/>
      <c r="IS293" s="26"/>
      <c r="IT293" s="26"/>
    </row>
    <row r="294" spans="1:254" ht="22.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c r="CG294" s="26"/>
      <c r="CH294" s="26"/>
      <c r="CI294" s="26"/>
      <c r="CJ294" s="26"/>
      <c r="CK294" s="26"/>
      <c r="CL294" s="26"/>
      <c r="CM294" s="26"/>
      <c r="CN294" s="26"/>
      <c r="CO294" s="26"/>
      <c r="CP294" s="26"/>
      <c r="CQ294" s="26"/>
      <c r="CR294" s="26"/>
      <c r="CS294" s="26"/>
      <c r="CT294" s="26"/>
      <c r="CU294" s="26"/>
      <c r="CV294" s="26"/>
      <c r="CW294" s="26"/>
      <c r="CX294" s="26"/>
      <c r="CY294" s="26"/>
      <c r="CZ294" s="26"/>
      <c r="DA294" s="26"/>
      <c r="DB294" s="26"/>
      <c r="DC294" s="26"/>
      <c r="DD294" s="26"/>
      <c r="DE294" s="26"/>
      <c r="DF294" s="26"/>
      <c r="DG294" s="26"/>
      <c r="DH294" s="26"/>
      <c r="DI294" s="26"/>
      <c r="DJ294" s="26"/>
      <c r="DK294" s="26"/>
      <c r="DL294" s="26"/>
      <c r="DM294" s="26"/>
      <c r="DN294" s="26"/>
      <c r="DO294" s="26"/>
      <c r="DP294" s="26"/>
      <c r="DQ294" s="26"/>
      <c r="DR294" s="26"/>
      <c r="DS294" s="26"/>
      <c r="DT294" s="26"/>
      <c r="DU294" s="26"/>
      <c r="DV294" s="26"/>
      <c r="DW294" s="26"/>
      <c r="DX294" s="26"/>
      <c r="DY294" s="26"/>
      <c r="DZ294" s="26"/>
      <c r="EA294" s="26"/>
      <c r="EB294" s="26"/>
      <c r="EC294" s="26"/>
      <c r="ED294" s="26"/>
      <c r="EE294" s="26"/>
      <c r="EF294" s="26"/>
      <c r="EG294" s="26"/>
      <c r="EH294" s="26"/>
      <c r="EI294" s="26"/>
      <c r="EJ294" s="26"/>
      <c r="EK294" s="26"/>
      <c r="EL294" s="26"/>
      <c r="EM294" s="26"/>
      <c r="EN294" s="26"/>
      <c r="EO294" s="26"/>
      <c r="EP294" s="26"/>
      <c r="EQ294" s="26"/>
      <c r="ER294" s="26"/>
      <c r="ES294" s="26"/>
      <c r="ET294" s="26"/>
      <c r="EU294" s="26"/>
      <c r="EV294" s="26"/>
      <c r="EW294" s="26"/>
      <c r="EX294" s="26"/>
      <c r="EY294" s="26"/>
      <c r="EZ294" s="26"/>
      <c r="FA294" s="26"/>
      <c r="FB294" s="26"/>
      <c r="FC294" s="26"/>
      <c r="FD294" s="26"/>
      <c r="FE294" s="26"/>
      <c r="FF294" s="26"/>
      <c r="FG294" s="26"/>
      <c r="FH294" s="26"/>
      <c r="FI294" s="26"/>
      <c r="FJ294" s="26"/>
      <c r="FK294" s="26"/>
      <c r="FL294" s="26"/>
      <c r="FM294" s="26"/>
      <c r="FN294" s="26"/>
      <c r="FO294" s="26"/>
      <c r="FP294" s="26"/>
      <c r="FQ294" s="26"/>
      <c r="FR294" s="26"/>
      <c r="FS294" s="26"/>
      <c r="FT294" s="26"/>
      <c r="FU294" s="26"/>
      <c r="FV294" s="26"/>
      <c r="FW294" s="26"/>
      <c r="FX294" s="26"/>
      <c r="FY294" s="26"/>
      <c r="FZ294" s="26"/>
      <c r="GA294" s="26"/>
      <c r="GB294" s="26"/>
      <c r="GC294" s="26"/>
      <c r="GD294" s="26"/>
      <c r="GE294" s="26"/>
      <c r="GF294" s="26"/>
      <c r="GG294" s="26"/>
      <c r="GH294" s="26"/>
      <c r="GI294" s="26"/>
      <c r="GJ294" s="26"/>
      <c r="GK294" s="26"/>
      <c r="GL294" s="26"/>
      <c r="GM294" s="26"/>
      <c r="GN294" s="26"/>
      <c r="GO294" s="26"/>
      <c r="GP294" s="26"/>
      <c r="GQ294" s="26"/>
      <c r="GR294" s="26"/>
      <c r="GS294" s="26"/>
      <c r="GT294" s="26"/>
      <c r="GU294" s="26"/>
      <c r="GV294" s="26"/>
      <c r="GW294" s="26"/>
      <c r="GX294" s="26"/>
      <c r="GY294" s="26"/>
      <c r="GZ294" s="26"/>
      <c r="HA294" s="26"/>
      <c r="HB294" s="26"/>
      <c r="HC294" s="26"/>
      <c r="HD294" s="26"/>
      <c r="HE294" s="26"/>
      <c r="HF294" s="26"/>
      <c r="HG294" s="26"/>
      <c r="HH294" s="26"/>
      <c r="HI294" s="26"/>
      <c r="HJ294" s="26"/>
      <c r="HK294" s="26"/>
      <c r="HL294" s="26"/>
      <c r="HM294" s="26"/>
      <c r="HN294" s="26"/>
      <c r="HO294" s="26"/>
      <c r="HP294" s="26"/>
      <c r="HQ294" s="26"/>
      <c r="HR294" s="26"/>
      <c r="HS294" s="26"/>
      <c r="HT294" s="26"/>
      <c r="HU294" s="26"/>
      <c r="HV294" s="26"/>
      <c r="HW294" s="26"/>
      <c r="HX294" s="26"/>
      <c r="HY294" s="26"/>
      <c r="HZ294" s="26"/>
      <c r="IA294" s="26"/>
      <c r="IB294" s="26"/>
      <c r="IC294" s="26"/>
      <c r="ID294" s="26"/>
      <c r="IE294" s="26"/>
      <c r="IF294" s="26"/>
      <c r="IG294" s="26"/>
      <c r="IH294" s="26"/>
      <c r="II294" s="26"/>
      <c r="IJ294" s="26"/>
      <c r="IK294" s="26"/>
      <c r="IL294" s="26"/>
      <c r="IM294" s="26"/>
      <c r="IN294" s="26"/>
      <c r="IO294" s="26"/>
      <c r="IP294" s="26"/>
      <c r="IQ294" s="26"/>
      <c r="IR294" s="26"/>
      <c r="IS294" s="26"/>
      <c r="IT294" s="26"/>
    </row>
    <row r="295" spans="1:254" ht="22.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c r="CO295" s="26"/>
      <c r="CP295" s="26"/>
      <c r="CQ295" s="26"/>
      <c r="CR295" s="26"/>
      <c r="CS295" s="26"/>
      <c r="CT295" s="26"/>
      <c r="CU295" s="26"/>
      <c r="CV295" s="26"/>
      <c r="CW295" s="26"/>
      <c r="CX295" s="26"/>
      <c r="CY295" s="26"/>
      <c r="CZ295" s="26"/>
      <c r="DA295" s="26"/>
      <c r="DB295" s="26"/>
      <c r="DC295" s="26"/>
      <c r="DD295" s="26"/>
      <c r="DE295" s="26"/>
      <c r="DF295" s="26"/>
      <c r="DG295" s="26"/>
      <c r="DH295" s="26"/>
      <c r="DI295" s="26"/>
      <c r="DJ295" s="26"/>
      <c r="DK295" s="26"/>
      <c r="DL295" s="26"/>
      <c r="DM295" s="26"/>
      <c r="DN295" s="26"/>
      <c r="DO295" s="26"/>
      <c r="DP295" s="26"/>
      <c r="DQ295" s="26"/>
      <c r="DR295" s="26"/>
      <c r="DS295" s="26"/>
      <c r="DT295" s="26"/>
      <c r="DU295" s="26"/>
      <c r="DV295" s="26"/>
      <c r="DW295" s="26"/>
      <c r="DX295" s="26"/>
      <c r="DY295" s="26"/>
      <c r="DZ295" s="26"/>
      <c r="EA295" s="26"/>
      <c r="EB295" s="26"/>
      <c r="EC295" s="26"/>
      <c r="ED295" s="26"/>
      <c r="EE295" s="26"/>
      <c r="EF295" s="26"/>
      <c r="EG295" s="26"/>
      <c r="EH295" s="26"/>
      <c r="EI295" s="26"/>
      <c r="EJ295" s="26"/>
      <c r="EK295" s="26"/>
      <c r="EL295" s="26"/>
      <c r="EM295" s="26"/>
      <c r="EN295" s="26"/>
      <c r="EO295" s="26"/>
      <c r="EP295" s="26"/>
      <c r="EQ295" s="26"/>
      <c r="ER295" s="26"/>
      <c r="ES295" s="26"/>
      <c r="ET295" s="26"/>
      <c r="EU295" s="26"/>
      <c r="EV295" s="26"/>
      <c r="EW295" s="26"/>
      <c r="EX295" s="26"/>
      <c r="EY295" s="26"/>
      <c r="EZ295" s="26"/>
      <c r="FA295" s="26"/>
      <c r="FB295" s="26"/>
      <c r="FC295" s="26"/>
      <c r="FD295" s="26"/>
      <c r="FE295" s="26"/>
      <c r="FF295" s="26"/>
      <c r="FG295" s="26"/>
      <c r="FH295" s="26"/>
      <c r="FI295" s="26"/>
      <c r="FJ295" s="26"/>
      <c r="FK295" s="26"/>
      <c r="FL295" s="26"/>
      <c r="FM295" s="26"/>
      <c r="FN295" s="26"/>
      <c r="FO295" s="26"/>
      <c r="FP295" s="26"/>
      <c r="FQ295" s="26"/>
      <c r="FR295" s="26"/>
      <c r="FS295" s="26"/>
      <c r="FT295" s="26"/>
      <c r="FU295" s="26"/>
      <c r="FV295" s="26"/>
      <c r="FW295" s="26"/>
      <c r="FX295" s="26"/>
      <c r="FY295" s="26"/>
      <c r="FZ295" s="26"/>
      <c r="GA295" s="26"/>
      <c r="GB295" s="26"/>
      <c r="GC295" s="26"/>
      <c r="GD295" s="26"/>
      <c r="GE295" s="26"/>
      <c r="GF295" s="26"/>
      <c r="GG295" s="26"/>
      <c r="GH295" s="26"/>
      <c r="GI295" s="26"/>
      <c r="GJ295" s="26"/>
      <c r="GK295" s="26"/>
      <c r="GL295" s="26"/>
      <c r="GM295" s="26"/>
      <c r="GN295" s="26"/>
      <c r="GO295" s="26"/>
      <c r="GP295" s="26"/>
      <c r="GQ295" s="26"/>
      <c r="GR295" s="26"/>
      <c r="GS295" s="26"/>
      <c r="GT295" s="26"/>
      <c r="GU295" s="26"/>
      <c r="GV295" s="26"/>
      <c r="GW295" s="26"/>
      <c r="GX295" s="26"/>
      <c r="GY295" s="26"/>
      <c r="GZ295" s="26"/>
      <c r="HA295" s="26"/>
      <c r="HB295" s="26"/>
      <c r="HC295" s="26"/>
      <c r="HD295" s="26"/>
      <c r="HE295" s="26"/>
      <c r="HF295" s="26"/>
      <c r="HG295" s="26"/>
      <c r="HH295" s="26"/>
      <c r="HI295" s="26"/>
      <c r="HJ295" s="26"/>
      <c r="HK295" s="26"/>
      <c r="HL295" s="26"/>
      <c r="HM295" s="26"/>
      <c r="HN295" s="26"/>
      <c r="HO295" s="26"/>
      <c r="HP295" s="26"/>
      <c r="HQ295" s="26"/>
      <c r="HR295" s="26"/>
      <c r="HS295" s="26"/>
      <c r="HT295" s="26"/>
      <c r="HU295" s="26"/>
      <c r="HV295" s="26"/>
      <c r="HW295" s="26"/>
      <c r="HX295" s="26"/>
      <c r="HY295" s="26"/>
      <c r="HZ295" s="26"/>
      <c r="IA295" s="26"/>
      <c r="IB295" s="26"/>
      <c r="IC295" s="26"/>
      <c r="ID295" s="26"/>
      <c r="IE295" s="26"/>
      <c r="IF295" s="26"/>
      <c r="IG295" s="26"/>
      <c r="IH295" s="26"/>
      <c r="II295" s="26"/>
      <c r="IJ295" s="26"/>
      <c r="IK295" s="26"/>
      <c r="IL295" s="26"/>
      <c r="IM295" s="26"/>
      <c r="IN295" s="26"/>
      <c r="IO295" s="26"/>
      <c r="IP295" s="26"/>
      <c r="IQ295" s="26"/>
      <c r="IR295" s="26"/>
      <c r="IS295" s="26"/>
      <c r="IT295" s="26"/>
    </row>
    <row r="296" spans="1:254" ht="22.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c r="CQ296" s="26"/>
      <c r="CR296" s="26"/>
      <c r="CS296" s="26"/>
      <c r="CT296" s="26"/>
      <c r="CU296" s="26"/>
      <c r="CV296" s="26"/>
      <c r="CW296" s="26"/>
      <c r="CX296" s="26"/>
      <c r="CY296" s="26"/>
      <c r="CZ296" s="26"/>
      <c r="DA296" s="26"/>
      <c r="DB296" s="26"/>
      <c r="DC296" s="26"/>
      <c r="DD296" s="26"/>
      <c r="DE296" s="26"/>
      <c r="DF296" s="26"/>
      <c r="DG296" s="26"/>
      <c r="DH296" s="26"/>
      <c r="DI296" s="26"/>
      <c r="DJ296" s="26"/>
      <c r="DK296" s="26"/>
      <c r="DL296" s="26"/>
      <c r="DM296" s="26"/>
      <c r="DN296" s="26"/>
      <c r="DO296" s="26"/>
      <c r="DP296" s="26"/>
      <c r="DQ296" s="26"/>
      <c r="DR296" s="26"/>
      <c r="DS296" s="26"/>
      <c r="DT296" s="26"/>
      <c r="DU296" s="26"/>
      <c r="DV296" s="26"/>
      <c r="DW296" s="26"/>
      <c r="DX296" s="26"/>
      <c r="DY296" s="26"/>
      <c r="DZ296" s="26"/>
      <c r="EA296" s="26"/>
      <c r="EB296" s="26"/>
      <c r="EC296" s="26"/>
      <c r="ED296" s="26"/>
      <c r="EE296" s="26"/>
      <c r="EF296" s="26"/>
      <c r="EG296" s="26"/>
      <c r="EH296" s="26"/>
      <c r="EI296" s="26"/>
      <c r="EJ296" s="26"/>
      <c r="EK296" s="26"/>
      <c r="EL296" s="26"/>
      <c r="EM296" s="26"/>
      <c r="EN296" s="26"/>
      <c r="EO296" s="26"/>
      <c r="EP296" s="26"/>
      <c r="EQ296" s="26"/>
      <c r="ER296" s="26"/>
      <c r="ES296" s="26"/>
      <c r="ET296" s="26"/>
      <c r="EU296" s="26"/>
      <c r="EV296" s="26"/>
      <c r="EW296" s="26"/>
      <c r="EX296" s="26"/>
      <c r="EY296" s="26"/>
      <c r="EZ296" s="26"/>
      <c r="FA296" s="26"/>
      <c r="FB296" s="26"/>
      <c r="FC296" s="26"/>
      <c r="FD296" s="26"/>
      <c r="FE296" s="26"/>
      <c r="FF296" s="26"/>
      <c r="FG296" s="26"/>
      <c r="FH296" s="26"/>
      <c r="FI296" s="26"/>
      <c r="FJ296" s="26"/>
      <c r="FK296" s="26"/>
      <c r="FL296" s="26"/>
      <c r="FM296" s="26"/>
      <c r="FN296" s="26"/>
      <c r="FO296" s="26"/>
      <c r="FP296" s="26"/>
      <c r="FQ296" s="26"/>
      <c r="FR296" s="26"/>
      <c r="FS296" s="26"/>
      <c r="FT296" s="26"/>
      <c r="FU296" s="26"/>
      <c r="FV296" s="26"/>
      <c r="FW296" s="26"/>
      <c r="FX296" s="26"/>
      <c r="FY296" s="26"/>
      <c r="FZ296" s="26"/>
      <c r="GA296" s="26"/>
      <c r="GB296" s="26"/>
      <c r="GC296" s="26"/>
      <c r="GD296" s="26"/>
      <c r="GE296" s="26"/>
      <c r="GF296" s="26"/>
      <c r="GG296" s="26"/>
      <c r="GH296" s="26"/>
      <c r="GI296" s="26"/>
      <c r="GJ296" s="26"/>
      <c r="GK296" s="26"/>
      <c r="GL296" s="26"/>
      <c r="GM296" s="26"/>
      <c r="GN296" s="26"/>
      <c r="GO296" s="26"/>
      <c r="GP296" s="26"/>
      <c r="GQ296" s="26"/>
      <c r="GR296" s="26"/>
      <c r="GS296" s="26"/>
      <c r="GT296" s="26"/>
      <c r="GU296" s="26"/>
      <c r="GV296" s="26"/>
      <c r="GW296" s="26"/>
      <c r="GX296" s="26"/>
      <c r="GY296" s="26"/>
      <c r="GZ296" s="26"/>
      <c r="HA296" s="26"/>
      <c r="HB296" s="26"/>
      <c r="HC296" s="26"/>
      <c r="HD296" s="26"/>
      <c r="HE296" s="26"/>
      <c r="HF296" s="26"/>
      <c r="HG296" s="26"/>
      <c r="HH296" s="26"/>
      <c r="HI296" s="26"/>
      <c r="HJ296" s="26"/>
      <c r="HK296" s="26"/>
      <c r="HL296" s="26"/>
      <c r="HM296" s="26"/>
      <c r="HN296" s="26"/>
      <c r="HO296" s="26"/>
      <c r="HP296" s="26"/>
      <c r="HQ296" s="26"/>
      <c r="HR296" s="26"/>
      <c r="HS296" s="26"/>
      <c r="HT296" s="26"/>
      <c r="HU296" s="26"/>
      <c r="HV296" s="26"/>
      <c r="HW296" s="26"/>
      <c r="HX296" s="26"/>
      <c r="HY296" s="26"/>
      <c r="HZ296" s="26"/>
      <c r="IA296" s="26"/>
      <c r="IB296" s="26"/>
      <c r="IC296" s="26"/>
      <c r="ID296" s="26"/>
      <c r="IE296" s="26"/>
      <c r="IF296" s="26"/>
      <c r="IG296" s="26"/>
      <c r="IH296" s="26"/>
      <c r="II296" s="26"/>
      <c r="IJ296" s="26"/>
      <c r="IK296" s="26"/>
      <c r="IL296" s="26"/>
      <c r="IM296" s="26"/>
      <c r="IN296" s="26"/>
      <c r="IO296" s="26"/>
      <c r="IP296" s="26"/>
      <c r="IQ296" s="26"/>
      <c r="IR296" s="26"/>
      <c r="IS296" s="26"/>
      <c r="IT296" s="26"/>
    </row>
    <row r="297" spans="1:254" ht="22.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c r="CQ297" s="26"/>
      <c r="CR297" s="26"/>
      <c r="CS297" s="26"/>
      <c r="CT297" s="26"/>
      <c r="CU297" s="26"/>
      <c r="CV297" s="26"/>
      <c r="CW297" s="26"/>
      <c r="CX297" s="26"/>
      <c r="CY297" s="26"/>
      <c r="CZ297" s="26"/>
      <c r="DA297" s="26"/>
      <c r="DB297" s="26"/>
      <c r="DC297" s="26"/>
      <c r="DD297" s="26"/>
      <c r="DE297" s="26"/>
      <c r="DF297" s="26"/>
      <c r="DG297" s="26"/>
      <c r="DH297" s="26"/>
      <c r="DI297" s="26"/>
      <c r="DJ297" s="26"/>
      <c r="DK297" s="26"/>
      <c r="DL297" s="26"/>
      <c r="DM297" s="26"/>
      <c r="DN297" s="26"/>
      <c r="DO297" s="26"/>
      <c r="DP297" s="26"/>
      <c r="DQ297" s="26"/>
      <c r="DR297" s="26"/>
      <c r="DS297" s="26"/>
      <c r="DT297" s="26"/>
      <c r="DU297" s="26"/>
      <c r="DV297" s="26"/>
      <c r="DW297" s="26"/>
      <c r="DX297" s="26"/>
      <c r="DY297" s="26"/>
      <c r="DZ297" s="26"/>
      <c r="EA297" s="26"/>
      <c r="EB297" s="26"/>
      <c r="EC297" s="26"/>
      <c r="ED297" s="26"/>
      <c r="EE297" s="26"/>
      <c r="EF297" s="26"/>
      <c r="EG297" s="26"/>
      <c r="EH297" s="26"/>
      <c r="EI297" s="26"/>
      <c r="EJ297" s="26"/>
      <c r="EK297" s="26"/>
      <c r="EL297" s="26"/>
      <c r="EM297" s="26"/>
      <c r="EN297" s="26"/>
      <c r="EO297" s="26"/>
      <c r="EP297" s="26"/>
      <c r="EQ297" s="26"/>
      <c r="ER297" s="26"/>
      <c r="ES297" s="26"/>
      <c r="ET297" s="26"/>
      <c r="EU297" s="26"/>
      <c r="EV297" s="26"/>
      <c r="EW297" s="26"/>
      <c r="EX297" s="26"/>
      <c r="EY297" s="26"/>
      <c r="EZ297" s="26"/>
      <c r="FA297" s="26"/>
      <c r="FB297" s="26"/>
      <c r="FC297" s="26"/>
      <c r="FD297" s="26"/>
      <c r="FE297" s="26"/>
      <c r="FF297" s="26"/>
      <c r="FG297" s="26"/>
      <c r="FH297" s="26"/>
      <c r="FI297" s="26"/>
      <c r="FJ297" s="26"/>
      <c r="FK297" s="26"/>
      <c r="FL297" s="26"/>
      <c r="FM297" s="26"/>
      <c r="FN297" s="26"/>
      <c r="FO297" s="26"/>
      <c r="FP297" s="26"/>
      <c r="FQ297" s="26"/>
      <c r="FR297" s="26"/>
      <c r="FS297" s="26"/>
      <c r="FT297" s="26"/>
      <c r="FU297" s="26"/>
      <c r="FV297" s="26"/>
      <c r="FW297" s="26"/>
      <c r="FX297" s="26"/>
      <c r="FY297" s="26"/>
      <c r="FZ297" s="26"/>
      <c r="GA297" s="26"/>
      <c r="GB297" s="26"/>
      <c r="GC297" s="26"/>
      <c r="GD297" s="26"/>
      <c r="GE297" s="26"/>
      <c r="GF297" s="26"/>
      <c r="GG297" s="26"/>
      <c r="GH297" s="26"/>
      <c r="GI297" s="26"/>
      <c r="GJ297" s="26"/>
      <c r="GK297" s="26"/>
      <c r="GL297" s="26"/>
      <c r="GM297" s="26"/>
      <c r="GN297" s="26"/>
      <c r="GO297" s="26"/>
      <c r="GP297" s="26"/>
      <c r="GQ297" s="26"/>
      <c r="GR297" s="26"/>
      <c r="GS297" s="26"/>
      <c r="GT297" s="26"/>
      <c r="GU297" s="26"/>
      <c r="GV297" s="26"/>
      <c r="GW297" s="26"/>
      <c r="GX297" s="26"/>
      <c r="GY297" s="26"/>
      <c r="GZ297" s="26"/>
      <c r="HA297" s="26"/>
      <c r="HB297" s="26"/>
      <c r="HC297" s="26"/>
      <c r="HD297" s="26"/>
      <c r="HE297" s="26"/>
      <c r="HF297" s="26"/>
      <c r="HG297" s="26"/>
      <c r="HH297" s="26"/>
      <c r="HI297" s="26"/>
      <c r="HJ297" s="26"/>
      <c r="HK297" s="26"/>
      <c r="HL297" s="26"/>
      <c r="HM297" s="26"/>
      <c r="HN297" s="26"/>
      <c r="HO297" s="26"/>
      <c r="HP297" s="26"/>
      <c r="HQ297" s="26"/>
      <c r="HR297" s="26"/>
      <c r="HS297" s="26"/>
      <c r="HT297" s="26"/>
      <c r="HU297" s="26"/>
      <c r="HV297" s="26"/>
      <c r="HW297" s="26"/>
      <c r="HX297" s="26"/>
      <c r="HY297" s="26"/>
      <c r="HZ297" s="26"/>
      <c r="IA297" s="26"/>
      <c r="IB297" s="26"/>
      <c r="IC297" s="26"/>
      <c r="ID297" s="26"/>
      <c r="IE297" s="26"/>
      <c r="IF297" s="26"/>
      <c r="IG297" s="26"/>
      <c r="IH297" s="26"/>
      <c r="II297" s="26"/>
      <c r="IJ297" s="26"/>
      <c r="IK297" s="26"/>
      <c r="IL297" s="26"/>
      <c r="IM297" s="26"/>
      <c r="IN297" s="26"/>
      <c r="IO297" s="26"/>
      <c r="IP297" s="26"/>
      <c r="IQ297" s="26"/>
      <c r="IR297" s="26"/>
      <c r="IS297" s="26"/>
      <c r="IT297" s="26"/>
    </row>
    <row r="298" spans="1:254" ht="22.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c r="CG298" s="26"/>
      <c r="CH298" s="26"/>
      <c r="CI298" s="26"/>
      <c r="CJ298" s="26"/>
      <c r="CK298" s="26"/>
      <c r="CL298" s="26"/>
      <c r="CM298" s="26"/>
      <c r="CN298" s="26"/>
      <c r="CO298" s="26"/>
      <c r="CP298" s="26"/>
      <c r="CQ298" s="26"/>
      <c r="CR298" s="26"/>
      <c r="CS298" s="26"/>
      <c r="CT298" s="26"/>
      <c r="CU298" s="26"/>
      <c r="CV298" s="26"/>
      <c r="CW298" s="26"/>
      <c r="CX298" s="26"/>
      <c r="CY298" s="26"/>
      <c r="CZ298" s="26"/>
      <c r="DA298" s="26"/>
      <c r="DB298" s="26"/>
      <c r="DC298" s="26"/>
      <c r="DD298" s="26"/>
      <c r="DE298" s="26"/>
      <c r="DF298" s="26"/>
      <c r="DG298" s="26"/>
      <c r="DH298" s="26"/>
      <c r="DI298" s="26"/>
      <c r="DJ298" s="26"/>
      <c r="DK298" s="26"/>
      <c r="DL298" s="26"/>
      <c r="DM298" s="26"/>
      <c r="DN298" s="26"/>
      <c r="DO298" s="26"/>
      <c r="DP298" s="26"/>
      <c r="DQ298" s="26"/>
      <c r="DR298" s="26"/>
      <c r="DS298" s="26"/>
      <c r="DT298" s="26"/>
      <c r="DU298" s="26"/>
      <c r="DV298" s="26"/>
      <c r="DW298" s="26"/>
      <c r="DX298" s="26"/>
      <c r="DY298" s="26"/>
      <c r="DZ298" s="26"/>
      <c r="EA298" s="26"/>
      <c r="EB298" s="26"/>
      <c r="EC298" s="26"/>
      <c r="ED298" s="26"/>
      <c r="EE298" s="26"/>
      <c r="EF298" s="26"/>
      <c r="EG298" s="26"/>
      <c r="EH298" s="26"/>
      <c r="EI298" s="26"/>
      <c r="EJ298" s="26"/>
      <c r="EK298" s="26"/>
      <c r="EL298" s="26"/>
      <c r="EM298" s="26"/>
      <c r="EN298" s="26"/>
      <c r="EO298" s="26"/>
      <c r="EP298" s="26"/>
      <c r="EQ298" s="26"/>
      <c r="ER298" s="26"/>
      <c r="ES298" s="26"/>
      <c r="ET298" s="26"/>
      <c r="EU298" s="26"/>
      <c r="EV298" s="26"/>
      <c r="EW298" s="26"/>
      <c r="EX298" s="26"/>
      <c r="EY298" s="26"/>
      <c r="EZ298" s="26"/>
      <c r="FA298" s="26"/>
      <c r="FB298" s="26"/>
      <c r="FC298" s="26"/>
      <c r="FD298" s="26"/>
      <c r="FE298" s="26"/>
      <c r="FF298" s="26"/>
      <c r="FG298" s="26"/>
      <c r="FH298" s="26"/>
      <c r="FI298" s="26"/>
      <c r="FJ298" s="26"/>
      <c r="FK298" s="26"/>
      <c r="FL298" s="26"/>
      <c r="FM298" s="26"/>
      <c r="FN298" s="26"/>
      <c r="FO298" s="26"/>
      <c r="FP298" s="26"/>
      <c r="FQ298" s="26"/>
      <c r="FR298" s="26"/>
      <c r="FS298" s="26"/>
      <c r="FT298" s="26"/>
      <c r="FU298" s="26"/>
      <c r="FV298" s="26"/>
      <c r="FW298" s="26"/>
      <c r="FX298" s="26"/>
      <c r="FY298" s="26"/>
      <c r="FZ298" s="26"/>
      <c r="GA298" s="26"/>
      <c r="GB298" s="26"/>
      <c r="GC298" s="26"/>
      <c r="GD298" s="26"/>
      <c r="GE298" s="26"/>
      <c r="GF298" s="26"/>
      <c r="GG298" s="26"/>
      <c r="GH298" s="26"/>
      <c r="GI298" s="26"/>
      <c r="GJ298" s="26"/>
      <c r="GK298" s="26"/>
      <c r="GL298" s="26"/>
      <c r="GM298" s="26"/>
      <c r="GN298" s="26"/>
      <c r="GO298" s="26"/>
      <c r="GP298" s="26"/>
      <c r="GQ298" s="26"/>
      <c r="GR298" s="26"/>
      <c r="GS298" s="26"/>
      <c r="GT298" s="26"/>
      <c r="GU298" s="26"/>
      <c r="GV298" s="26"/>
      <c r="GW298" s="26"/>
      <c r="GX298" s="26"/>
      <c r="GY298" s="26"/>
      <c r="GZ298" s="26"/>
      <c r="HA298" s="26"/>
      <c r="HB298" s="26"/>
      <c r="HC298" s="26"/>
      <c r="HD298" s="26"/>
      <c r="HE298" s="26"/>
      <c r="HF298" s="26"/>
      <c r="HG298" s="26"/>
      <c r="HH298" s="26"/>
      <c r="HI298" s="26"/>
      <c r="HJ298" s="26"/>
      <c r="HK298" s="26"/>
      <c r="HL298" s="26"/>
      <c r="HM298" s="26"/>
      <c r="HN298" s="26"/>
      <c r="HO298" s="26"/>
      <c r="HP298" s="26"/>
      <c r="HQ298" s="26"/>
      <c r="HR298" s="26"/>
      <c r="HS298" s="26"/>
      <c r="HT298" s="26"/>
      <c r="HU298" s="26"/>
      <c r="HV298" s="26"/>
      <c r="HW298" s="26"/>
      <c r="HX298" s="26"/>
      <c r="HY298" s="26"/>
      <c r="HZ298" s="26"/>
      <c r="IA298" s="26"/>
      <c r="IB298" s="26"/>
      <c r="IC298" s="26"/>
      <c r="ID298" s="26"/>
      <c r="IE298" s="26"/>
      <c r="IF298" s="26"/>
      <c r="IG298" s="26"/>
      <c r="IH298" s="26"/>
      <c r="II298" s="26"/>
      <c r="IJ298" s="26"/>
      <c r="IK298" s="26"/>
      <c r="IL298" s="26"/>
      <c r="IM298" s="26"/>
      <c r="IN298" s="26"/>
      <c r="IO298" s="26"/>
      <c r="IP298" s="26"/>
      <c r="IQ298" s="26"/>
      <c r="IR298" s="26"/>
      <c r="IS298" s="26"/>
      <c r="IT298" s="26"/>
    </row>
    <row r="299" spans="1:254" ht="22.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c r="CG299" s="26"/>
      <c r="CH299" s="26"/>
      <c r="CI299" s="26"/>
      <c r="CJ299" s="26"/>
      <c r="CK299" s="26"/>
      <c r="CL299" s="26"/>
      <c r="CM299" s="26"/>
      <c r="CN299" s="26"/>
      <c r="CO299" s="26"/>
      <c r="CP299" s="26"/>
      <c r="CQ299" s="26"/>
      <c r="CR299" s="26"/>
      <c r="CS299" s="26"/>
      <c r="CT299" s="26"/>
      <c r="CU299" s="26"/>
      <c r="CV299" s="26"/>
      <c r="CW299" s="26"/>
      <c r="CX299" s="26"/>
      <c r="CY299" s="26"/>
      <c r="CZ299" s="26"/>
      <c r="DA299" s="26"/>
      <c r="DB299" s="26"/>
      <c r="DC299" s="26"/>
      <c r="DD299" s="26"/>
      <c r="DE299" s="26"/>
      <c r="DF299" s="26"/>
      <c r="DG299" s="26"/>
      <c r="DH299" s="26"/>
      <c r="DI299" s="26"/>
      <c r="DJ299" s="26"/>
      <c r="DK299" s="26"/>
      <c r="DL299" s="26"/>
      <c r="DM299" s="26"/>
      <c r="DN299" s="26"/>
      <c r="DO299" s="26"/>
      <c r="DP299" s="26"/>
      <c r="DQ299" s="26"/>
      <c r="DR299" s="26"/>
      <c r="DS299" s="26"/>
      <c r="DT299" s="26"/>
      <c r="DU299" s="26"/>
      <c r="DV299" s="26"/>
      <c r="DW299" s="26"/>
      <c r="DX299" s="26"/>
      <c r="DY299" s="26"/>
      <c r="DZ299" s="26"/>
      <c r="EA299" s="26"/>
      <c r="EB299" s="26"/>
      <c r="EC299" s="26"/>
      <c r="ED299" s="26"/>
      <c r="EE299" s="26"/>
      <c r="EF299" s="26"/>
      <c r="EG299" s="26"/>
      <c r="EH299" s="26"/>
      <c r="EI299" s="26"/>
      <c r="EJ299" s="26"/>
      <c r="EK299" s="26"/>
      <c r="EL299" s="26"/>
      <c r="EM299" s="26"/>
      <c r="EN299" s="26"/>
      <c r="EO299" s="26"/>
      <c r="EP299" s="26"/>
      <c r="EQ299" s="26"/>
      <c r="ER299" s="26"/>
      <c r="ES299" s="26"/>
      <c r="ET299" s="26"/>
      <c r="EU299" s="26"/>
      <c r="EV299" s="26"/>
      <c r="EW299" s="26"/>
      <c r="EX299" s="26"/>
      <c r="EY299" s="26"/>
      <c r="EZ299" s="26"/>
      <c r="FA299" s="26"/>
      <c r="FB299" s="26"/>
      <c r="FC299" s="26"/>
      <c r="FD299" s="26"/>
      <c r="FE299" s="26"/>
      <c r="FF299" s="26"/>
      <c r="FG299" s="26"/>
      <c r="FH299" s="26"/>
      <c r="FI299" s="26"/>
      <c r="FJ299" s="26"/>
      <c r="FK299" s="26"/>
      <c r="FL299" s="26"/>
      <c r="FM299" s="26"/>
      <c r="FN299" s="26"/>
      <c r="FO299" s="26"/>
      <c r="FP299" s="26"/>
      <c r="FQ299" s="26"/>
      <c r="FR299" s="26"/>
      <c r="FS299" s="26"/>
      <c r="FT299" s="26"/>
      <c r="FU299" s="26"/>
      <c r="FV299" s="26"/>
      <c r="FW299" s="26"/>
      <c r="FX299" s="26"/>
      <c r="FY299" s="26"/>
      <c r="FZ299" s="26"/>
      <c r="GA299" s="26"/>
      <c r="GB299" s="26"/>
      <c r="GC299" s="26"/>
      <c r="GD299" s="26"/>
      <c r="GE299" s="26"/>
      <c r="GF299" s="26"/>
      <c r="GG299" s="26"/>
      <c r="GH299" s="26"/>
      <c r="GI299" s="26"/>
      <c r="GJ299" s="26"/>
      <c r="GK299" s="26"/>
      <c r="GL299" s="26"/>
      <c r="GM299" s="26"/>
      <c r="GN299" s="26"/>
      <c r="GO299" s="26"/>
      <c r="GP299" s="26"/>
      <c r="GQ299" s="26"/>
      <c r="GR299" s="26"/>
      <c r="GS299" s="26"/>
      <c r="GT299" s="26"/>
      <c r="GU299" s="26"/>
      <c r="GV299" s="26"/>
      <c r="GW299" s="26"/>
      <c r="GX299" s="26"/>
      <c r="GY299" s="26"/>
      <c r="GZ299" s="26"/>
      <c r="HA299" s="26"/>
      <c r="HB299" s="26"/>
      <c r="HC299" s="26"/>
      <c r="HD299" s="26"/>
      <c r="HE299" s="26"/>
      <c r="HF299" s="26"/>
      <c r="HG299" s="26"/>
      <c r="HH299" s="26"/>
      <c r="HI299" s="26"/>
      <c r="HJ299" s="26"/>
      <c r="HK299" s="26"/>
      <c r="HL299" s="26"/>
      <c r="HM299" s="26"/>
      <c r="HN299" s="26"/>
      <c r="HO299" s="26"/>
      <c r="HP299" s="26"/>
      <c r="HQ299" s="26"/>
      <c r="HR299" s="26"/>
      <c r="HS299" s="26"/>
      <c r="HT299" s="26"/>
      <c r="HU299" s="26"/>
      <c r="HV299" s="26"/>
      <c r="HW299" s="26"/>
      <c r="HX299" s="26"/>
      <c r="HY299" s="26"/>
      <c r="HZ299" s="26"/>
      <c r="IA299" s="26"/>
      <c r="IB299" s="26"/>
      <c r="IC299" s="26"/>
      <c r="ID299" s="26"/>
      <c r="IE299" s="26"/>
      <c r="IF299" s="26"/>
      <c r="IG299" s="26"/>
      <c r="IH299" s="26"/>
      <c r="II299" s="26"/>
      <c r="IJ299" s="26"/>
      <c r="IK299" s="26"/>
      <c r="IL299" s="26"/>
      <c r="IM299" s="26"/>
      <c r="IN299" s="26"/>
      <c r="IO299" s="26"/>
      <c r="IP299" s="26"/>
      <c r="IQ299" s="26"/>
      <c r="IR299" s="26"/>
      <c r="IS299" s="26"/>
      <c r="IT299" s="26"/>
    </row>
    <row r="300" spans="1:254" ht="22.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c r="CG300" s="26"/>
      <c r="CH300" s="26"/>
      <c r="CI300" s="26"/>
      <c r="CJ300" s="26"/>
      <c r="CK300" s="26"/>
      <c r="CL300" s="26"/>
      <c r="CM300" s="26"/>
      <c r="CN300" s="26"/>
      <c r="CO300" s="26"/>
      <c r="CP300" s="26"/>
      <c r="CQ300" s="26"/>
      <c r="CR300" s="26"/>
      <c r="CS300" s="26"/>
      <c r="CT300" s="26"/>
      <c r="CU300" s="26"/>
      <c r="CV300" s="26"/>
      <c r="CW300" s="26"/>
      <c r="CX300" s="26"/>
      <c r="CY300" s="26"/>
      <c r="CZ300" s="26"/>
      <c r="DA300" s="26"/>
      <c r="DB300" s="26"/>
      <c r="DC300" s="26"/>
      <c r="DD300" s="26"/>
      <c r="DE300" s="26"/>
      <c r="DF300" s="26"/>
      <c r="DG300" s="26"/>
      <c r="DH300" s="26"/>
      <c r="DI300" s="26"/>
      <c r="DJ300" s="26"/>
      <c r="DK300" s="26"/>
      <c r="DL300" s="26"/>
      <c r="DM300" s="26"/>
      <c r="DN300" s="26"/>
      <c r="DO300" s="26"/>
      <c r="DP300" s="26"/>
      <c r="DQ300" s="26"/>
      <c r="DR300" s="26"/>
      <c r="DS300" s="26"/>
      <c r="DT300" s="26"/>
      <c r="DU300" s="26"/>
      <c r="DV300" s="26"/>
      <c r="DW300" s="26"/>
      <c r="DX300" s="26"/>
      <c r="DY300" s="26"/>
      <c r="DZ300" s="26"/>
      <c r="EA300" s="26"/>
      <c r="EB300" s="26"/>
      <c r="EC300" s="26"/>
      <c r="ED300" s="26"/>
      <c r="EE300" s="26"/>
      <c r="EF300" s="26"/>
      <c r="EG300" s="26"/>
      <c r="EH300" s="26"/>
      <c r="EI300" s="26"/>
      <c r="EJ300" s="26"/>
      <c r="EK300" s="26"/>
      <c r="EL300" s="26"/>
      <c r="EM300" s="26"/>
      <c r="EN300" s="26"/>
      <c r="EO300" s="26"/>
      <c r="EP300" s="26"/>
      <c r="EQ300" s="26"/>
      <c r="ER300" s="26"/>
      <c r="ES300" s="26"/>
      <c r="ET300" s="26"/>
      <c r="EU300" s="26"/>
      <c r="EV300" s="26"/>
      <c r="EW300" s="26"/>
      <c r="EX300" s="26"/>
      <c r="EY300" s="26"/>
      <c r="EZ300" s="26"/>
      <c r="FA300" s="26"/>
      <c r="FB300" s="26"/>
      <c r="FC300" s="26"/>
      <c r="FD300" s="26"/>
      <c r="FE300" s="26"/>
      <c r="FF300" s="26"/>
      <c r="FG300" s="26"/>
      <c r="FH300" s="26"/>
      <c r="FI300" s="26"/>
      <c r="FJ300" s="26"/>
      <c r="FK300" s="26"/>
      <c r="FL300" s="26"/>
      <c r="FM300" s="26"/>
      <c r="FN300" s="26"/>
      <c r="FO300" s="26"/>
      <c r="FP300" s="26"/>
      <c r="FQ300" s="26"/>
      <c r="FR300" s="26"/>
      <c r="FS300" s="26"/>
      <c r="FT300" s="26"/>
      <c r="FU300" s="26"/>
      <c r="FV300" s="26"/>
      <c r="FW300" s="26"/>
      <c r="FX300" s="26"/>
      <c r="FY300" s="26"/>
      <c r="FZ300" s="26"/>
      <c r="GA300" s="26"/>
      <c r="GB300" s="26"/>
      <c r="GC300" s="26"/>
      <c r="GD300" s="26"/>
      <c r="GE300" s="26"/>
      <c r="GF300" s="26"/>
      <c r="GG300" s="26"/>
      <c r="GH300" s="26"/>
      <c r="GI300" s="26"/>
      <c r="GJ300" s="26"/>
      <c r="GK300" s="26"/>
      <c r="GL300" s="26"/>
      <c r="GM300" s="26"/>
      <c r="GN300" s="26"/>
      <c r="GO300" s="26"/>
      <c r="GP300" s="26"/>
      <c r="GQ300" s="26"/>
      <c r="GR300" s="26"/>
      <c r="GS300" s="26"/>
      <c r="GT300" s="26"/>
      <c r="GU300" s="26"/>
      <c r="GV300" s="26"/>
      <c r="GW300" s="26"/>
      <c r="GX300" s="26"/>
      <c r="GY300" s="26"/>
      <c r="GZ300" s="26"/>
      <c r="HA300" s="26"/>
      <c r="HB300" s="26"/>
      <c r="HC300" s="26"/>
      <c r="HD300" s="26"/>
      <c r="HE300" s="26"/>
      <c r="HF300" s="26"/>
      <c r="HG300" s="26"/>
      <c r="HH300" s="26"/>
      <c r="HI300" s="26"/>
      <c r="HJ300" s="26"/>
      <c r="HK300" s="26"/>
      <c r="HL300" s="26"/>
      <c r="HM300" s="26"/>
      <c r="HN300" s="26"/>
      <c r="HO300" s="26"/>
      <c r="HP300" s="26"/>
      <c r="HQ300" s="26"/>
      <c r="HR300" s="26"/>
      <c r="HS300" s="26"/>
      <c r="HT300" s="26"/>
      <c r="HU300" s="26"/>
      <c r="HV300" s="26"/>
      <c r="HW300" s="26"/>
      <c r="HX300" s="26"/>
      <c r="HY300" s="26"/>
      <c r="HZ300" s="26"/>
      <c r="IA300" s="26"/>
      <c r="IB300" s="26"/>
      <c r="IC300" s="26"/>
      <c r="ID300" s="26"/>
      <c r="IE300" s="26"/>
      <c r="IF300" s="26"/>
      <c r="IG300" s="26"/>
      <c r="IH300" s="26"/>
      <c r="II300" s="26"/>
      <c r="IJ300" s="26"/>
      <c r="IK300" s="26"/>
      <c r="IL300" s="26"/>
      <c r="IM300" s="26"/>
      <c r="IN300" s="26"/>
      <c r="IO300" s="26"/>
      <c r="IP300" s="26"/>
      <c r="IQ300" s="26"/>
      <c r="IR300" s="26"/>
      <c r="IS300" s="26"/>
      <c r="IT300" s="26"/>
    </row>
  </sheetData>
  <sheetProtection password="8239" sheet="1" objects="1" scenarios="1" selectLockedCells="1"/>
  <mergeCells count="88">
    <mergeCell ref="AA72:AC72"/>
    <mergeCell ref="AA67:AC67"/>
    <mergeCell ref="AA68:AC68"/>
    <mergeCell ref="AA69:AC69"/>
    <mergeCell ref="AA70:AC70"/>
    <mergeCell ref="AA71:AC71"/>
    <mergeCell ref="AA58:AC58"/>
    <mergeCell ref="AA57:AC57"/>
    <mergeCell ref="AA56:AC56"/>
    <mergeCell ref="AA65:AC65"/>
    <mergeCell ref="AA66:AC66"/>
    <mergeCell ref="AA63:AC63"/>
    <mergeCell ref="AA62:AC62"/>
    <mergeCell ref="AA61:AC61"/>
    <mergeCell ref="AA60:AC60"/>
    <mergeCell ref="AA59:AC59"/>
    <mergeCell ref="L10:M10"/>
    <mergeCell ref="L11:M15"/>
    <mergeCell ref="L16:M16"/>
    <mergeCell ref="D1:F1"/>
    <mergeCell ref="O9:Q9"/>
    <mergeCell ref="G16:J19"/>
    <mergeCell ref="G10:J10"/>
    <mergeCell ref="H1:J1"/>
    <mergeCell ref="O11:Q11"/>
    <mergeCell ref="O10:Q10"/>
    <mergeCell ref="L1:N1"/>
    <mergeCell ref="G11:J15"/>
    <mergeCell ref="D113:D114"/>
    <mergeCell ref="B49:C50"/>
    <mergeCell ref="B74:B75"/>
    <mergeCell ref="B77:B78"/>
    <mergeCell ref="B21:B22"/>
    <mergeCell ref="B109:C110"/>
    <mergeCell ref="H21:J21"/>
    <mergeCell ref="B2:C3"/>
    <mergeCell ref="D9:E9"/>
    <mergeCell ref="D4:E6"/>
    <mergeCell ref="D7:E8"/>
    <mergeCell ref="F4:F7"/>
    <mergeCell ref="F8:F15"/>
    <mergeCell ref="D2:E3"/>
    <mergeCell ref="B18:C19"/>
    <mergeCell ref="D10:E10"/>
    <mergeCell ref="AA45:AC45"/>
    <mergeCell ref="AA46:AC46"/>
    <mergeCell ref="H22:J22"/>
    <mergeCell ref="H32:I32"/>
    <mergeCell ref="B27:D27"/>
    <mergeCell ref="E27:G27"/>
    <mergeCell ref="AA55:AC55"/>
    <mergeCell ref="AA50:AC50"/>
    <mergeCell ref="AA51:AC51"/>
    <mergeCell ref="AA52:AC52"/>
    <mergeCell ref="AA53:AC53"/>
    <mergeCell ref="AA54:AC54"/>
    <mergeCell ref="AS66:AT66"/>
    <mergeCell ref="AA47:AC47"/>
    <mergeCell ref="AA48:AC48"/>
    <mergeCell ref="AA49:AC49"/>
    <mergeCell ref="AK7:AL7"/>
    <mergeCell ref="AK8:AL8"/>
    <mergeCell ref="AK10:AL10"/>
    <mergeCell ref="AK9:AL9"/>
    <mergeCell ref="AK14:AL14"/>
    <mergeCell ref="AK15:AL15"/>
    <mergeCell ref="AK16:AL16"/>
    <mergeCell ref="AK13:AL13"/>
    <mergeCell ref="AA41:AC41"/>
    <mergeCell ref="AA42:AC42"/>
    <mergeCell ref="AA43:AC43"/>
    <mergeCell ref="AA44:AC44"/>
    <mergeCell ref="AK4:AL4"/>
    <mergeCell ref="AK2:AM2"/>
    <mergeCell ref="AK3:AL3"/>
    <mergeCell ref="B111:B112"/>
    <mergeCell ref="F109:G110"/>
    <mergeCell ref="I109:J110"/>
    <mergeCell ref="L109:M110"/>
    <mergeCell ref="B79:H81"/>
    <mergeCell ref="B52:B53"/>
    <mergeCell ref="B83:B84"/>
    <mergeCell ref="B95:B96"/>
    <mergeCell ref="B100:B106"/>
    <mergeCell ref="K109:K110"/>
    <mergeCell ref="H109:H110"/>
    <mergeCell ref="E109:E110"/>
    <mergeCell ref="AA40:AC40"/>
  </mergeCells>
  <phoneticPr fontId="19"/>
  <conditionalFormatting sqref="E30">
    <cfRule type="expression" dxfId="40" priority="57">
      <formula>$C$30-$D$30&lt;$E$30</formula>
    </cfRule>
  </conditionalFormatting>
  <conditionalFormatting sqref="I8">
    <cfRule type="expression" dxfId="39" priority="69" stopIfTrue="1">
      <formula>$Q$3&lt;20</formula>
    </cfRule>
  </conditionalFormatting>
  <conditionalFormatting sqref="H85:H93">
    <cfRule type="expression" dxfId="38" priority="79">
      <formula>$G85="同居"</formula>
    </cfRule>
  </conditionalFormatting>
  <conditionalFormatting sqref="O10">
    <cfRule type="expression" dxfId="37" priority="88">
      <formula>NOT($O$10="")</formula>
    </cfRule>
  </conditionalFormatting>
  <conditionalFormatting sqref="B116">
    <cfRule type="expression" dxfId="36" priority="89">
      <formula>AND($C$35="",$B$116&gt;0)</formula>
    </cfRule>
  </conditionalFormatting>
  <conditionalFormatting sqref="B4:B8 B11:B12">
    <cfRule type="expression" dxfId="35" priority="17">
      <formula>$C4=""</formula>
    </cfRule>
  </conditionalFormatting>
  <conditionalFormatting sqref="B9:B10">
    <cfRule type="expression" dxfId="34" priority="16">
      <formula>$D9=""</formula>
    </cfRule>
  </conditionalFormatting>
  <conditionalFormatting sqref="C85:G93 I85:I93">
    <cfRule type="expression" dxfId="33" priority="121">
      <formula>$N85&lt;23</formula>
    </cfRule>
    <cfRule type="expression" dxfId="32" priority="122">
      <formula>NOT($J85="")</formula>
    </cfRule>
  </conditionalFormatting>
  <conditionalFormatting sqref="C83:D83">
    <cfRule type="expression" dxfId="31" priority="125">
      <formula>OR(NOT($J85=""),NOT($J86=""),NOT($J87=""),NOT($J88=""),NOT($J89=""),NOT($J90=""),NOT($J91=""),NOT($J92=""),NOT($J93=""),$N85&lt;23,$N86&lt;23,$N87&lt;23,$N88&lt;23,$N89&lt;23,$N90&lt;23,$N91&lt;23,$N92&lt;23,$N93&lt;23)</formula>
    </cfRule>
  </conditionalFormatting>
  <conditionalFormatting sqref="B27">
    <cfRule type="expression" dxfId="30" priority="10">
      <formula>NOT($B$27="")</formula>
    </cfRule>
  </conditionalFormatting>
  <conditionalFormatting sqref="F23:F24">
    <cfRule type="expression" dxfId="29" priority="132">
      <formula>NOT($F$24="")</formula>
    </cfRule>
    <cfRule type="expression" dxfId="28" priority="133">
      <formula>AND($B$24="工賃",NOT($G$24=""))</formula>
    </cfRule>
  </conditionalFormatting>
  <conditionalFormatting sqref="E27:G27">
    <cfRule type="expression" dxfId="27" priority="9">
      <formula>NOT($E$27="")</formula>
    </cfRule>
  </conditionalFormatting>
  <conditionalFormatting sqref="B23">
    <cfRule type="expression" dxfId="26" priority="11">
      <formula>AND(NOT(G24=""),B24="")</formula>
    </cfRule>
    <cfRule type="expression" dxfId="25" priority="12">
      <formula>NOT($B$26="")</formula>
    </cfRule>
  </conditionalFormatting>
  <conditionalFormatting sqref="B24">
    <cfRule type="expression" dxfId="24" priority="136">
      <formula>AND(NOT(H25=""),B25="")</formula>
    </cfRule>
    <cfRule type="expression" dxfId="23" priority="137">
      <formula>NOT($B$26="")</formula>
    </cfRule>
  </conditionalFormatting>
  <conditionalFormatting sqref="I7">
    <cfRule type="expression" dxfId="22" priority="8">
      <formula>$Q$3&lt;20</formula>
    </cfRule>
  </conditionalFormatting>
  <conditionalFormatting sqref="H21:J21">
    <cfRule type="expression" dxfId="21" priority="7">
      <formula>NOT($H$21="")</formula>
    </cfRule>
  </conditionalFormatting>
  <conditionalFormatting sqref="D1:F1">
    <cfRule type="expression" dxfId="20" priority="5">
      <formula>NOT($D$1="")</formula>
    </cfRule>
  </conditionalFormatting>
  <conditionalFormatting sqref="G11:J15">
    <cfRule type="containsBlanks" dxfId="19" priority="141">
      <formula>LEN(TRIM(G11))=0</formula>
    </cfRule>
  </conditionalFormatting>
  <conditionalFormatting sqref="G10:J10">
    <cfRule type="containsBlanks" dxfId="18" priority="3">
      <formula>LEN(TRIM(G10))=0</formula>
    </cfRule>
  </conditionalFormatting>
  <conditionalFormatting sqref="L10:M15">
    <cfRule type="containsBlanks" dxfId="17" priority="142">
      <formula>LEN(TRIM(L10))=0</formula>
    </cfRule>
  </conditionalFormatting>
  <conditionalFormatting sqref="L16:M16">
    <cfRule type="containsBlanks" dxfId="16" priority="1">
      <formula>LEN(TRIM(L16))=0</formula>
    </cfRule>
  </conditionalFormatting>
  <conditionalFormatting sqref="D4:E6">
    <cfRule type="expression" dxfId="15" priority="149">
      <formula>AND(NOT($C$4=""),NOT($C$5=""),NOT($C$6=""),NOT($C$7=""),NOT($C$8=""),NOT($D$9=""),NOT($D$10=""),NOT($C$12=""))</formula>
    </cfRule>
    <cfRule type="expression" dxfId="14" priority="150">
      <formula>OR($C$4="",$C$5="",$C$6="",$C$7="",$C$8="",$D$9="",$D$10="",$C$12="")</formula>
    </cfRule>
  </conditionalFormatting>
  <conditionalFormatting sqref="D7:E8">
    <cfRule type="expression" dxfId="13" priority="151">
      <formula>AND(NOT($C$4=""),NOT($C$5=""),NOT($C$6=""),NOT($C$7=""),NOT($C$8=""),NOT($D$9=""),NOT($D$10=""),NOT($C$12=""))</formula>
    </cfRule>
  </conditionalFormatting>
  <conditionalFormatting sqref="F4:F15">
    <cfRule type="expression" dxfId="12" priority="152">
      <formula>AND(NOT($C$4=""),NOT($C$5=""),NOT($C$6=""),NOT($C$7=""),NOT($C$8=""),NOT($D$9=""),NOT($D$10=""),NOT($C$12=""))</formula>
    </cfRule>
  </conditionalFormatting>
  <dataValidations xWindow="190" yWindow="325" count="31">
    <dataValidation type="list" allowBlank="1" showInputMessage="1" sqref="E12">
      <formula1>"夫,妻,子,父,母,"</formula1>
    </dataValidation>
    <dataValidation type="list" allowBlank="1" showInputMessage="1" sqref="E86:E93">
      <formula1>"子,孫,父,母,祖父,祖母,配偶者の父,配偶者の母,配偶者の祖父,配偶者の祖母,兄,姉,弟,妹"</formula1>
    </dataValidation>
    <dataValidation type="list" allowBlank="1" showInputMessage="1" showErrorMessage="1" sqref="C14">
      <formula1>"新規,修正,選択不能"</formula1>
    </dataValidation>
    <dataValidation type="list" allowBlank="1" showInputMessage="1" showErrorMessage="1" sqref="C15">
      <formula1>"現年,過年,選択不能"</formula1>
    </dataValidation>
    <dataValidation type="date" operator="lessThan" allowBlank="1" showInputMessage="1" showErrorMessage="1" prompt="賦課期日以前の_x000a_日付のみ入力可" sqref="K85:K93 H8 H6 E97">
      <formula1>$C$1</formula1>
    </dataValidation>
    <dataValidation type="list" allowBlank="1" showInputMessage="1" showErrorMessage="1" sqref="G85 IH90 SD90 ABZ90 ALV90 AVR90 BFN90 BPJ90 BZF90 CJB90 CSX90 DCT90 DMP90 DWL90 EGH90 EQD90 EZZ90 FJV90 FTR90 GDN90 GNJ90 GXF90 HHB90 HQX90 IAT90 IKP90 IUL90 JEH90 JOD90 JXZ90 KHV90 KRR90 LBN90 LLJ90 LVF90 MFB90 MOX90 MYT90 NIP90 NSL90 OCH90 OMD90 OVZ90 PFV90 PPR90 PZN90 QJJ90 QTF90 RDB90 RMX90 RWT90 SGP90 SQL90 TAH90 TKD90 TTZ90 UDV90 UNR90 UXN90 VHJ90 VRF90 WBB90 WKX90 WUT90 G65627 IB65626 RX65626 ABT65626 ALP65626 AVL65626 BFH65626 BPD65626 BYZ65626 CIV65626 CSR65626 DCN65626 DMJ65626 DWF65626 EGB65626 EPX65626 EZT65626 FJP65626 FTL65626 GDH65626 GND65626 GWZ65626 HGV65626 HQR65626 IAN65626 IKJ65626 IUF65626 JEB65626 JNX65626 JXT65626 KHP65626 KRL65626 LBH65626 LLD65626 LUZ65626 MEV65626 MOR65626 MYN65626 NIJ65626 NSF65626 OCB65626 OLX65626 OVT65626 PFP65626 PPL65626 PZH65626 QJD65626 QSZ65626 RCV65626 RMR65626 RWN65626 SGJ65626 SQF65626 TAB65626 TJX65626 TTT65626 UDP65626 UNL65626 UXH65626 VHD65626 VQZ65626 WAV65626 WKR65626 WUN65626 G131163 IB131162 RX131162 ABT131162 ALP131162 AVL131162 BFH131162 BPD131162 BYZ131162 CIV131162 CSR131162 DCN131162 DMJ131162 DWF131162 EGB131162 EPX131162 EZT131162 FJP131162 FTL131162 GDH131162 GND131162 GWZ131162 HGV131162 HQR131162 IAN131162 IKJ131162 IUF131162 JEB131162 JNX131162 JXT131162 KHP131162 KRL131162 LBH131162 LLD131162 LUZ131162 MEV131162 MOR131162 MYN131162 NIJ131162 NSF131162 OCB131162 OLX131162 OVT131162 PFP131162 PPL131162 PZH131162 QJD131162 QSZ131162 RCV131162 RMR131162 RWN131162 SGJ131162 SQF131162 TAB131162 TJX131162 TTT131162 UDP131162 UNL131162 UXH131162 VHD131162 VQZ131162 WAV131162 WKR131162 WUN131162 G196699 IB196698 RX196698 ABT196698 ALP196698 AVL196698 BFH196698 BPD196698 BYZ196698 CIV196698 CSR196698 DCN196698 DMJ196698 DWF196698 EGB196698 EPX196698 EZT196698 FJP196698 FTL196698 GDH196698 GND196698 GWZ196698 HGV196698 HQR196698 IAN196698 IKJ196698 IUF196698 JEB196698 JNX196698 JXT196698 KHP196698 KRL196698 LBH196698 LLD196698 LUZ196698 MEV196698 MOR196698 MYN196698 NIJ196698 NSF196698 OCB196698 OLX196698 OVT196698 PFP196698 PPL196698 PZH196698 QJD196698 QSZ196698 RCV196698 RMR196698 RWN196698 SGJ196698 SQF196698 TAB196698 TJX196698 TTT196698 UDP196698 UNL196698 UXH196698 VHD196698 VQZ196698 WAV196698 WKR196698 WUN196698 G262235 IB262234 RX262234 ABT262234 ALP262234 AVL262234 BFH262234 BPD262234 BYZ262234 CIV262234 CSR262234 DCN262234 DMJ262234 DWF262234 EGB262234 EPX262234 EZT262234 FJP262234 FTL262234 GDH262234 GND262234 GWZ262234 HGV262234 HQR262234 IAN262234 IKJ262234 IUF262234 JEB262234 JNX262234 JXT262234 KHP262234 KRL262234 LBH262234 LLD262234 LUZ262234 MEV262234 MOR262234 MYN262234 NIJ262234 NSF262234 OCB262234 OLX262234 OVT262234 PFP262234 PPL262234 PZH262234 QJD262234 QSZ262234 RCV262234 RMR262234 RWN262234 SGJ262234 SQF262234 TAB262234 TJX262234 TTT262234 UDP262234 UNL262234 UXH262234 VHD262234 VQZ262234 WAV262234 WKR262234 WUN262234 G327771 IB327770 RX327770 ABT327770 ALP327770 AVL327770 BFH327770 BPD327770 BYZ327770 CIV327770 CSR327770 DCN327770 DMJ327770 DWF327770 EGB327770 EPX327770 EZT327770 FJP327770 FTL327770 GDH327770 GND327770 GWZ327770 HGV327770 HQR327770 IAN327770 IKJ327770 IUF327770 JEB327770 JNX327770 JXT327770 KHP327770 KRL327770 LBH327770 LLD327770 LUZ327770 MEV327770 MOR327770 MYN327770 NIJ327770 NSF327770 OCB327770 OLX327770 OVT327770 PFP327770 PPL327770 PZH327770 QJD327770 QSZ327770 RCV327770 RMR327770 RWN327770 SGJ327770 SQF327770 TAB327770 TJX327770 TTT327770 UDP327770 UNL327770 UXH327770 VHD327770 VQZ327770 WAV327770 WKR327770 WUN327770 G393307 IB393306 RX393306 ABT393306 ALP393306 AVL393306 BFH393306 BPD393306 BYZ393306 CIV393306 CSR393306 DCN393306 DMJ393306 DWF393306 EGB393306 EPX393306 EZT393306 FJP393306 FTL393306 GDH393306 GND393306 GWZ393306 HGV393306 HQR393306 IAN393306 IKJ393306 IUF393306 JEB393306 JNX393306 JXT393306 KHP393306 KRL393306 LBH393306 LLD393306 LUZ393306 MEV393306 MOR393306 MYN393306 NIJ393306 NSF393306 OCB393306 OLX393306 OVT393306 PFP393306 PPL393306 PZH393306 QJD393306 QSZ393306 RCV393306 RMR393306 RWN393306 SGJ393306 SQF393306 TAB393306 TJX393306 TTT393306 UDP393306 UNL393306 UXH393306 VHD393306 VQZ393306 WAV393306 WKR393306 WUN393306 G458843 IB458842 RX458842 ABT458842 ALP458842 AVL458842 BFH458842 BPD458842 BYZ458842 CIV458842 CSR458842 DCN458842 DMJ458842 DWF458842 EGB458842 EPX458842 EZT458842 FJP458842 FTL458842 GDH458842 GND458842 GWZ458842 HGV458842 HQR458842 IAN458842 IKJ458842 IUF458842 JEB458842 JNX458842 JXT458842 KHP458842 KRL458842 LBH458842 LLD458842 LUZ458842 MEV458842 MOR458842 MYN458842 NIJ458842 NSF458842 OCB458842 OLX458842 OVT458842 PFP458842 PPL458842 PZH458842 QJD458842 QSZ458842 RCV458842 RMR458842 RWN458842 SGJ458842 SQF458842 TAB458842 TJX458842 TTT458842 UDP458842 UNL458842 UXH458842 VHD458842 VQZ458842 WAV458842 WKR458842 WUN458842 G524379 IB524378 RX524378 ABT524378 ALP524378 AVL524378 BFH524378 BPD524378 BYZ524378 CIV524378 CSR524378 DCN524378 DMJ524378 DWF524378 EGB524378 EPX524378 EZT524378 FJP524378 FTL524378 GDH524378 GND524378 GWZ524378 HGV524378 HQR524378 IAN524378 IKJ524378 IUF524378 JEB524378 JNX524378 JXT524378 KHP524378 KRL524378 LBH524378 LLD524378 LUZ524378 MEV524378 MOR524378 MYN524378 NIJ524378 NSF524378 OCB524378 OLX524378 OVT524378 PFP524378 PPL524378 PZH524378 QJD524378 QSZ524378 RCV524378 RMR524378 RWN524378 SGJ524378 SQF524378 TAB524378 TJX524378 TTT524378 UDP524378 UNL524378 UXH524378 VHD524378 VQZ524378 WAV524378 WKR524378 WUN524378 G589915 IB589914 RX589914 ABT589914 ALP589914 AVL589914 BFH589914 BPD589914 BYZ589914 CIV589914 CSR589914 DCN589914 DMJ589914 DWF589914 EGB589914 EPX589914 EZT589914 FJP589914 FTL589914 GDH589914 GND589914 GWZ589914 HGV589914 HQR589914 IAN589914 IKJ589914 IUF589914 JEB589914 JNX589914 JXT589914 KHP589914 KRL589914 LBH589914 LLD589914 LUZ589914 MEV589914 MOR589914 MYN589914 NIJ589914 NSF589914 OCB589914 OLX589914 OVT589914 PFP589914 PPL589914 PZH589914 QJD589914 QSZ589914 RCV589914 RMR589914 RWN589914 SGJ589914 SQF589914 TAB589914 TJX589914 TTT589914 UDP589914 UNL589914 UXH589914 VHD589914 VQZ589914 WAV589914 WKR589914 WUN589914 G655451 IB655450 RX655450 ABT655450 ALP655450 AVL655450 BFH655450 BPD655450 BYZ655450 CIV655450 CSR655450 DCN655450 DMJ655450 DWF655450 EGB655450 EPX655450 EZT655450 FJP655450 FTL655450 GDH655450 GND655450 GWZ655450 HGV655450 HQR655450 IAN655450 IKJ655450 IUF655450 JEB655450 JNX655450 JXT655450 KHP655450 KRL655450 LBH655450 LLD655450 LUZ655450 MEV655450 MOR655450 MYN655450 NIJ655450 NSF655450 OCB655450 OLX655450 OVT655450 PFP655450 PPL655450 PZH655450 QJD655450 QSZ655450 RCV655450 RMR655450 RWN655450 SGJ655450 SQF655450 TAB655450 TJX655450 TTT655450 UDP655450 UNL655450 UXH655450 VHD655450 VQZ655450 WAV655450 WKR655450 WUN655450 G720987 IB720986 RX720986 ABT720986 ALP720986 AVL720986 BFH720986 BPD720986 BYZ720986 CIV720986 CSR720986 DCN720986 DMJ720986 DWF720986 EGB720986 EPX720986 EZT720986 FJP720986 FTL720986 GDH720986 GND720986 GWZ720986 HGV720986 HQR720986 IAN720986 IKJ720986 IUF720986 JEB720986 JNX720986 JXT720986 KHP720986 KRL720986 LBH720986 LLD720986 LUZ720986 MEV720986 MOR720986 MYN720986 NIJ720986 NSF720986 OCB720986 OLX720986 OVT720986 PFP720986 PPL720986 PZH720986 QJD720986 QSZ720986 RCV720986 RMR720986 RWN720986 SGJ720986 SQF720986 TAB720986 TJX720986 TTT720986 UDP720986 UNL720986 UXH720986 VHD720986 VQZ720986 WAV720986 WKR720986 WUN720986 G786523 IB786522 RX786522 ABT786522 ALP786522 AVL786522 BFH786522 BPD786522 BYZ786522 CIV786522 CSR786522 DCN786522 DMJ786522 DWF786522 EGB786522 EPX786522 EZT786522 FJP786522 FTL786522 GDH786522 GND786522 GWZ786522 HGV786522 HQR786522 IAN786522 IKJ786522 IUF786522 JEB786522 JNX786522 JXT786522 KHP786522 KRL786522 LBH786522 LLD786522 LUZ786522 MEV786522 MOR786522 MYN786522 NIJ786522 NSF786522 OCB786522 OLX786522 OVT786522 PFP786522 PPL786522 PZH786522 QJD786522 QSZ786522 RCV786522 RMR786522 RWN786522 SGJ786522 SQF786522 TAB786522 TJX786522 TTT786522 UDP786522 UNL786522 UXH786522 VHD786522 VQZ786522 WAV786522 WKR786522 WUN786522 G852059 IB852058 RX852058 ABT852058 ALP852058 AVL852058 BFH852058 BPD852058 BYZ852058 CIV852058 CSR852058 DCN852058 DMJ852058 DWF852058 EGB852058 EPX852058 EZT852058 FJP852058 FTL852058 GDH852058 GND852058 GWZ852058 HGV852058 HQR852058 IAN852058 IKJ852058 IUF852058 JEB852058 JNX852058 JXT852058 KHP852058 KRL852058 LBH852058 LLD852058 LUZ852058 MEV852058 MOR852058 MYN852058 NIJ852058 NSF852058 OCB852058 OLX852058 OVT852058 PFP852058 PPL852058 PZH852058 QJD852058 QSZ852058 RCV852058 RMR852058 RWN852058 SGJ852058 SQF852058 TAB852058 TJX852058 TTT852058 UDP852058 UNL852058 UXH852058 VHD852058 VQZ852058 WAV852058 WKR852058 WUN852058 G917595 IB917594 RX917594 ABT917594 ALP917594 AVL917594 BFH917594 BPD917594 BYZ917594 CIV917594 CSR917594 DCN917594 DMJ917594 DWF917594 EGB917594 EPX917594 EZT917594 FJP917594 FTL917594 GDH917594 GND917594 GWZ917594 HGV917594 HQR917594 IAN917594 IKJ917594 IUF917594 JEB917594 JNX917594 JXT917594 KHP917594 KRL917594 LBH917594 LLD917594 LUZ917594 MEV917594 MOR917594 MYN917594 NIJ917594 NSF917594 OCB917594 OLX917594 OVT917594 PFP917594 PPL917594 PZH917594 QJD917594 QSZ917594 RCV917594 RMR917594 RWN917594 SGJ917594 SQF917594 TAB917594 TJX917594 TTT917594 UDP917594 UNL917594 UXH917594 VHD917594 VQZ917594 WAV917594 WKR917594 WUN917594 G983131 IB983130 RX983130 ABT983130 ALP983130 AVL983130 BFH983130 BPD983130 BYZ983130 CIV983130 CSR983130 DCN983130 DMJ983130 DWF983130 EGB983130 EPX983130 EZT983130 FJP983130 FTL983130 GDH983130 GND983130 GWZ983130 HGV983130 HQR983130 IAN983130 IKJ983130 IUF983130 JEB983130 JNX983130 JXT983130 KHP983130 KRL983130 LBH983130 LLD983130 LUZ983130 MEV983130 MOR983130 MYN983130 NIJ983130 NSF983130 OCB983130 OLX983130 OVT983130 PFP983130 PPL983130 PZH983130 QJD983130 QSZ983130 RCV983130 RMR983130 RWN983130 SGJ983130 SQF983130 TAB983130 TJX983130 TTT983130 UDP983130 UNL983130 UXH983130 VHD983130 VQZ983130 WAV983130 WKR983130 WUN983130">
      <formula1>"同居,別居親族と同居,別居"</formula1>
    </dataValidation>
    <dataValidation type="list" allowBlank="1" showInputMessage="1" showErrorMessage="1" sqref="E85 IF90 SB90 ABX90 ALT90 AVP90 BFL90 BPH90 BZD90 CIZ90 CSV90 DCR90 DMN90 DWJ90 EGF90 EQB90 EZX90 FJT90 FTP90 GDL90 GNH90 GXD90 HGZ90 HQV90 IAR90 IKN90 IUJ90 JEF90 JOB90 JXX90 KHT90 KRP90 LBL90 LLH90 LVD90 MEZ90 MOV90 MYR90 NIN90 NSJ90 OCF90 OMB90 OVX90 PFT90 PPP90 PZL90 QJH90 QTD90 RCZ90 RMV90 RWR90 SGN90 SQJ90 TAF90 TKB90 TTX90 UDT90 UNP90 UXL90 VHH90 VRD90 WAZ90 WKV90 WUR90 E65627 HZ65626 RV65626 ABR65626 ALN65626 AVJ65626 BFF65626 BPB65626 BYX65626 CIT65626 CSP65626 DCL65626 DMH65626 DWD65626 EFZ65626 EPV65626 EZR65626 FJN65626 FTJ65626 GDF65626 GNB65626 GWX65626 HGT65626 HQP65626 IAL65626 IKH65626 IUD65626 JDZ65626 JNV65626 JXR65626 KHN65626 KRJ65626 LBF65626 LLB65626 LUX65626 MET65626 MOP65626 MYL65626 NIH65626 NSD65626 OBZ65626 OLV65626 OVR65626 PFN65626 PPJ65626 PZF65626 QJB65626 QSX65626 RCT65626 RMP65626 RWL65626 SGH65626 SQD65626 SZZ65626 TJV65626 TTR65626 UDN65626 UNJ65626 UXF65626 VHB65626 VQX65626 WAT65626 WKP65626 WUL65626 E131163 HZ131162 RV131162 ABR131162 ALN131162 AVJ131162 BFF131162 BPB131162 BYX131162 CIT131162 CSP131162 DCL131162 DMH131162 DWD131162 EFZ131162 EPV131162 EZR131162 FJN131162 FTJ131162 GDF131162 GNB131162 GWX131162 HGT131162 HQP131162 IAL131162 IKH131162 IUD131162 JDZ131162 JNV131162 JXR131162 KHN131162 KRJ131162 LBF131162 LLB131162 LUX131162 MET131162 MOP131162 MYL131162 NIH131162 NSD131162 OBZ131162 OLV131162 OVR131162 PFN131162 PPJ131162 PZF131162 QJB131162 QSX131162 RCT131162 RMP131162 RWL131162 SGH131162 SQD131162 SZZ131162 TJV131162 TTR131162 UDN131162 UNJ131162 UXF131162 VHB131162 VQX131162 WAT131162 WKP131162 WUL131162 E196699 HZ196698 RV196698 ABR196698 ALN196698 AVJ196698 BFF196698 BPB196698 BYX196698 CIT196698 CSP196698 DCL196698 DMH196698 DWD196698 EFZ196698 EPV196698 EZR196698 FJN196698 FTJ196698 GDF196698 GNB196698 GWX196698 HGT196698 HQP196698 IAL196698 IKH196698 IUD196698 JDZ196698 JNV196698 JXR196698 KHN196698 KRJ196698 LBF196698 LLB196698 LUX196698 MET196698 MOP196698 MYL196698 NIH196698 NSD196698 OBZ196698 OLV196698 OVR196698 PFN196698 PPJ196698 PZF196698 QJB196698 QSX196698 RCT196698 RMP196698 RWL196698 SGH196698 SQD196698 SZZ196698 TJV196698 TTR196698 UDN196698 UNJ196698 UXF196698 VHB196698 VQX196698 WAT196698 WKP196698 WUL196698 E262235 HZ262234 RV262234 ABR262234 ALN262234 AVJ262234 BFF262234 BPB262234 BYX262234 CIT262234 CSP262234 DCL262234 DMH262234 DWD262234 EFZ262234 EPV262234 EZR262234 FJN262234 FTJ262234 GDF262234 GNB262234 GWX262234 HGT262234 HQP262234 IAL262234 IKH262234 IUD262234 JDZ262234 JNV262234 JXR262234 KHN262234 KRJ262234 LBF262234 LLB262234 LUX262234 MET262234 MOP262234 MYL262234 NIH262234 NSD262234 OBZ262234 OLV262234 OVR262234 PFN262234 PPJ262234 PZF262234 QJB262234 QSX262234 RCT262234 RMP262234 RWL262234 SGH262234 SQD262234 SZZ262234 TJV262234 TTR262234 UDN262234 UNJ262234 UXF262234 VHB262234 VQX262234 WAT262234 WKP262234 WUL262234 E327771 HZ327770 RV327770 ABR327770 ALN327770 AVJ327770 BFF327770 BPB327770 BYX327770 CIT327770 CSP327770 DCL327770 DMH327770 DWD327770 EFZ327770 EPV327770 EZR327770 FJN327770 FTJ327770 GDF327770 GNB327770 GWX327770 HGT327770 HQP327770 IAL327770 IKH327770 IUD327770 JDZ327770 JNV327770 JXR327770 KHN327770 KRJ327770 LBF327770 LLB327770 LUX327770 MET327770 MOP327770 MYL327770 NIH327770 NSD327770 OBZ327770 OLV327770 OVR327770 PFN327770 PPJ327770 PZF327770 QJB327770 QSX327770 RCT327770 RMP327770 RWL327770 SGH327770 SQD327770 SZZ327770 TJV327770 TTR327770 UDN327770 UNJ327770 UXF327770 VHB327770 VQX327770 WAT327770 WKP327770 WUL327770 E393307 HZ393306 RV393306 ABR393306 ALN393306 AVJ393306 BFF393306 BPB393306 BYX393306 CIT393306 CSP393306 DCL393306 DMH393306 DWD393306 EFZ393306 EPV393306 EZR393306 FJN393306 FTJ393306 GDF393306 GNB393306 GWX393306 HGT393306 HQP393306 IAL393306 IKH393306 IUD393306 JDZ393306 JNV393306 JXR393306 KHN393306 KRJ393306 LBF393306 LLB393306 LUX393306 MET393306 MOP393306 MYL393306 NIH393306 NSD393306 OBZ393306 OLV393306 OVR393306 PFN393306 PPJ393306 PZF393306 QJB393306 QSX393306 RCT393306 RMP393306 RWL393306 SGH393306 SQD393306 SZZ393306 TJV393306 TTR393306 UDN393306 UNJ393306 UXF393306 VHB393306 VQX393306 WAT393306 WKP393306 WUL393306 E458843 HZ458842 RV458842 ABR458842 ALN458842 AVJ458842 BFF458842 BPB458842 BYX458842 CIT458842 CSP458842 DCL458842 DMH458842 DWD458842 EFZ458842 EPV458842 EZR458842 FJN458842 FTJ458842 GDF458842 GNB458842 GWX458842 HGT458842 HQP458842 IAL458842 IKH458842 IUD458842 JDZ458842 JNV458842 JXR458842 KHN458842 KRJ458842 LBF458842 LLB458842 LUX458842 MET458842 MOP458842 MYL458842 NIH458842 NSD458842 OBZ458842 OLV458842 OVR458842 PFN458842 PPJ458842 PZF458842 QJB458842 QSX458842 RCT458842 RMP458842 RWL458842 SGH458842 SQD458842 SZZ458842 TJV458842 TTR458842 UDN458842 UNJ458842 UXF458842 VHB458842 VQX458842 WAT458842 WKP458842 WUL458842 E524379 HZ524378 RV524378 ABR524378 ALN524378 AVJ524378 BFF524378 BPB524378 BYX524378 CIT524378 CSP524378 DCL524378 DMH524378 DWD524378 EFZ524378 EPV524378 EZR524378 FJN524378 FTJ524378 GDF524378 GNB524378 GWX524378 HGT524378 HQP524378 IAL524378 IKH524378 IUD524378 JDZ524378 JNV524378 JXR524378 KHN524378 KRJ524378 LBF524378 LLB524378 LUX524378 MET524378 MOP524378 MYL524378 NIH524378 NSD524378 OBZ524378 OLV524378 OVR524378 PFN524378 PPJ524378 PZF524378 QJB524378 QSX524378 RCT524378 RMP524378 RWL524378 SGH524378 SQD524378 SZZ524378 TJV524378 TTR524378 UDN524378 UNJ524378 UXF524378 VHB524378 VQX524378 WAT524378 WKP524378 WUL524378 E589915 HZ589914 RV589914 ABR589914 ALN589914 AVJ589914 BFF589914 BPB589914 BYX589914 CIT589914 CSP589914 DCL589914 DMH589914 DWD589914 EFZ589914 EPV589914 EZR589914 FJN589914 FTJ589914 GDF589914 GNB589914 GWX589914 HGT589914 HQP589914 IAL589914 IKH589914 IUD589914 JDZ589914 JNV589914 JXR589914 KHN589914 KRJ589914 LBF589914 LLB589914 LUX589914 MET589914 MOP589914 MYL589914 NIH589914 NSD589914 OBZ589914 OLV589914 OVR589914 PFN589914 PPJ589914 PZF589914 QJB589914 QSX589914 RCT589914 RMP589914 RWL589914 SGH589914 SQD589914 SZZ589914 TJV589914 TTR589914 UDN589914 UNJ589914 UXF589914 VHB589914 VQX589914 WAT589914 WKP589914 WUL589914 E655451 HZ655450 RV655450 ABR655450 ALN655450 AVJ655450 BFF655450 BPB655450 BYX655450 CIT655450 CSP655450 DCL655450 DMH655450 DWD655450 EFZ655450 EPV655450 EZR655450 FJN655450 FTJ655450 GDF655450 GNB655450 GWX655450 HGT655450 HQP655450 IAL655450 IKH655450 IUD655450 JDZ655450 JNV655450 JXR655450 KHN655450 KRJ655450 LBF655450 LLB655450 LUX655450 MET655450 MOP655450 MYL655450 NIH655450 NSD655450 OBZ655450 OLV655450 OVR655450 PFN655450 PPJ655450 PZF655450 QJB655450 QSX655450 RCT655450 RMP655450 RWL655450 SGH655450 SQD655450 SZZ655450 TJV655450 TTR655450 UDN655450 UNJ655450 UXF655450 VHB655450 VQX655450 WAT655450 WKP655450 WUL655450 E720987 HZ720986 RV720986 ABR720986 ALN720986 AVJ720986 BFF720986 BPB720986 BYX720986 CIT720986 CSP720986 DCL720986 DMH720986 DWD720986 EFZ720986 EPV720986 EZR720986 FJN720986 FTJ720986 GDF720986 GNB720986 GWX720986 HGT720986 HQP720986 IAL720986 IKH720986 IUD720986 JDZ720986 JNV720986 JXR720986 KHN720986 KRJ720986 LBF720986 LLB720986 LUX720986 MET720986 MOP720986 MYL720986 NIH720986 NSD720986 OBZ720986 OLV720986 OVR720986 PFN720986 PPJ720986 PZF720986 QJB720986 QSX720986 RCT720986 RMP720986 RWL720986 SGH720986 SQD720986 SZZ720986 TJV720986 TTR720986 UDN720986 UNJ720986 UXF720986 VHB720986 VQX720986 WAT720986 WKP720986 WUL720986 E786523 HZ786522 RV786522 ABR786522 ALN786522 AVJ786522 BFF786522 BPB786522 BYX786522 CIT786522 CSP786522 DCL786522 DMH786522 DWD786522 EFZ786522 EPV786522 EZR786522 FJN786522 FTJ786522 GDF786522 GNB786522 GWX786522 HGT786522 HQP786522 IAL786522 IKH786522 IUD786522 JDZ786522 JNV786522 JXR786522 KHN786522 KRJ786522 LBF786522 LLB786522 LUX786522 MET786522 MOP786522 MYL786522 NIH786522 NSD786522 OBZ786522 OLV786522 OVR786522 PFN786522 PPJ786522 PZF786522 QJB786522 QSX786522 RCT786522 RMP786522 RWL786522 SGH786522 SQD786522 SZZ786522 TJV786522 TTR786522 UDN786522 UNJ786522 UXF786522 VHB786522 VQX786522 WAT786522 WKP786522 WUL786522 E852059 HZ852058 RV852058 ABR852058 ALN852058 AVJ852058 BFF852058 BPB852058 BYX852058 CIT852058 CSP852058 DCL852058 DMH852058 DWD852058 EFZ852058 EPV852058 EZR852058 FJN852058 FTJ852058 GDF852058 GNB852058 GWX852058 HGT852058 HQP852058 IAL852058 IKH852058 IUD852058 JDZ852058 JNV852058 JXR852058 KHN852058 KRJ852058 LBF852058 LLB852058 LUX852058 MET852058 MOP852058 MYL852058 NIH852058 NSD852058 OBZ852058 OLV852058 OVR852058 PFN852058 PPJ852058 PZF852058 QJB852058 QSX852058 RCT852058 RMP852058 RWL852058 SGH852058 SQD852058 SZZ852058 TJV852058 TTR852058 UDN852058 UNJ852058 UXF852058 VHB852058 VQX852058 WAT852058 WKP852058 WUL852058 E917595 HZ917594 RV917594 ABR917594 ALN917594 AVJ917594 BFF917594 BPB917594 BYX917594 CIT917594 CSP917594 DCL917594 DMH917594 DWD917594 EFZ917594 EPV917594 EZR917594 FJN917594 FTJ917594 GDF917594 GNB917594 GWX917594 HGT917594 HQP917594 IAL917594 IKH917594 IUD917594 JDZ917594 JNV917594 JXR917594 KHN917594 KRJ917594 LBF917594 LLB917594 LUX917594 MET917594 MOP917594 MYL917594 NIH917594 NSD917594 OBZ917594 OLV917594 OVR917594 PFN917594 PPJ917594 PZF917594 QJB917594 QSX917594 RCT917594 RMP917594 RWL917594 SGH917594 SQD917594 SZZ917594 TJV917594 TTR917594 UDN917594 UNJ917594 UXF917594 VHB917594 VQX917594 WAT917594 WKP917594 WUL917594 E983131 HZ983130 RV983130 ABR983130 ALN983130 AVJ983130 BFF983130 BPB983130 BYX983130 CIT983130 CSP983130 DCL983130 DMH983130 DWD983130 EFZ983130 EPV983130 EZR983130 FJN983130 FTJ983130 GDF983130 GNB983130 GWX983130 HGT983130 HQP983130 IAL983130 IKH983130 IUD983130 JDZ983130 JNV983130 JXR983130 KHN983130 KRJ983130 LBF983130 LLB983130 LUX983130 MET983130 MOP983130 MYL983130 NIH983130 NSD983130 OBZ983130 OLV983130 OVR983130 PFN983130 PPJ983130 PZF983130 QJB983130 QSX983130 RCT983130 RMP983130 RWL983130 SGH983130 SQD983130 SZZ983130 TJV983130 TTR983130 UDN983130 UNJ983130 UXF983130 VHB983130 VQX983130 WAT983130 WKP983130 WUL983130">
      <formula1>"夫,妻"</formula1>
    </dataValidation>
    <dataValidation type="list" allowBlank="1" showInputMessage="1" showErrorMessage="1" sqref="WUJ983149 HV109 RR109 ABN109 ALJ109 AVF109 BFB109 BOX109 BYT109 CIP109 CSL109 DCH109 DMD109 DVZ109 EFV109 EPR109 EZN109 FJJ109 FTF109 GDB109 GMX109 GWT109 HGP109 HQL109 IAH109 IKD109 ITZ109 JDV109 JNR109 JXN109 KHJ109 KRF109 LBB109 LKX109 LUT109 MEP109 MOL109 MYH109 NID109 NRZ109 OBV109 OLR109 OVN109 PFJ109 PPF109 PZB109 QIX109 QST109 RCP109 RML109 RWH109 SGD109 SPZ109 SZV109 TJR109 TTN109 UDJ109 UNF109 UXB109 VGX109 VQT109 WAP109 WKL109 WUH109 C65646 HX65645 RT65645 ABP65645 ALL65645 AVH65645 BFD65645 BOZ65645 BYV65645 CIR65645 CSN65645 DCJ65645 DMF65645 DWB65645 EFX65645 EPT65645 EZP65645 FJL65645 FTH65645 GDD65645 GMZ65645 GWV65645 HGR65645 HQN65645 IAJ65645 IKF65645 IUB65645 JDX65645 JNT65645 JXP65645 KHL65645 KRH65645 LBD65645 LKZ65645 LUV65645 MER65645 MON65645 MYJ65645 NIF65645 NSB65645 OBX65645 OLT65645 OVP65645 PFL65645 PPH65645 PZD65645 QIZ65645 QSV65645 RCR65645 RMN65645 RWJ65645 SGF65645 SQB65645 SZX65645 TJT65645 TTP65645 UDL65645 UNH65645 UXD65645 VGZ65645 VQV65645 WAR65645 WKN65645 WUJ65645 C131182 HX131181 RT131181 ABP131181 ALL131181 AVH131181 BFD131181 BOZ131181 BYV131181 CIR131181 CSN131181 DCJ131181 DMF131181 DWB131181 EFX131181 EPT131181 EZP131181 FJL131181 FTH131181 GDD131181 GMZ131181 GWV131181 HGR131181 HQN131181 IAJ131181 IKF131181 IUB131181 JDX131181 JNT131181 JXP131181 KHL131181 KRH131181 LBD131181 LKZ131181 LUV131181 MER131181 MON131181 MYJ131181 NIF131181 NSB131181 OBX131181 OLT131181 OVP131181 PFL131181 PPH131181 PZD131181 QIZ131181 QSV131181 RCR131181 RMN131181 RWJ131181 SGF131181 SQB131181 SZX131181 TJT131181 TTP131181 UDL131181 UNH131181 UXD131181 VGZ131181 VQV131181 WAR131181 WKN131181 WUJ131181 C196718 HX196717 RT196717 ABP196717 ALL196717 AVH196717 BFD196717 BOZ196717 BYV196717 CIR196717 CSN196717 DCJ196717 DMF196717 DWB196717 EFX196717 EPT196717 EZP196717 FJL196717 FTH196717 GDD196717 GMZ196717 GWV196717 HGR196717 HQN196717 IAJ196717 IKF196717 IUB196717 JDX196717 JNT196717 JXP196717 KHL196717 KRH196717 LBD196717 LKZ196717 LUV196717 MER196717 MON196717 MYJ196717 NIF196717 NSB196717 OBX196717 OLT196717 OVP196717 PFL196717 PPH196717 PZD196717 QIZ196717 QSV196717 RCR196717 RMN196717 RWJ196717 SGF196717 SQB196717 SZX196717 TJT196717 TTP196717 UDL196717 UNH196717 UXD196717 VGZ196717 VQV196717 WAR196717 WKN196717 WUJ196717 C262254 HX262253 RT262253 ABP262253 ALL262253 AVH262253 BFD262253 BOZ262253 BYV262253 CIR262253 CSN262253 DCJ262253 DMF262253 DWB262253 EFX262253 EPT262253 EZP262253 FJL262253 FTH262253 GDD262253 GMZ262253 GWV262253 HGR262253 HQN262253 IAJ262253 IKF262253 IUB262253 JDX262253 JNT262253 JXP262253 KHL262253 KRH262253 LBD262253 LKZ262253 LUV262253 MER262253 MON262253 MYJ262253 NIF262253 NSB262253 OBX262253 OLT262253 OVP262253 PFL262253 PPH262253 PZD262253 QIZ262253 QSV262253 RCR262253 RMN262253 RWJ262253 SGF262253 SQB262253 SZX262253 TJT262253 TTP262253 UDL262253 UNH262253 UXD262253 VGZ262253 VQV262253 WAR262253 WKN262253 WUJ262253 C327790 HX327789 RT327789 ABP327789 ALL327789 AVH327789 BFD327789 BOZ327789 BYV327789 CIR327789 CSN327789 DCJ327789 DMF327789 DWB327789 EFX327789 EPT327789 EZP327789 FJL327789 FTH327789 GDD327789 GMZ327789 GWV327789 HGR327789 HQN327789 IAJ327789 IKF327789 IUB327789 JDX327789 JNT327789 JXP327789 KHL327789 KRH327789 LBD327789 LKZ327789 LUV327789 MER327789 MON327789 MYJ327789 NIF327789 NSB327789 OBX327789 OLT327789 OVP327789 PFL327789 PPH327789 PZD327789 QIZ327789 QSV327789 RCR327789 RMN327789 RWJ327789 SGF327789 SQB327789 SZX327789 TJT327789 TTP327789 UDL327789 UNH327789 UXD327789 VGZ327789 VQV327789 WAR327789 WKN327789 WUJ327789 C393326 HX393325 RT393325 ABP393325 ALL393325 AVH393325 BFD393325 BOZ393325 BYV393325 CIR393325 CSN393325 DCJ393325 DMF393325 DWB393325 EFX393325 EPT393325 EZP393325 FJL393325 FTH393325 GDD393325 GMZ393325 GWV393325 HGR393325 HQN393325 IAJ393325 IKF393325 IUB393325 JDX393325 JNT393325 JXP393325 KHL393325 KRH393325 LBD393325 LKZ393325 LUV393325 MER393325 MON393325 MYJ393325 NIF393325 NSB393325 OBX393325 OLT393325 OVP393325 PFL393325 PPH393325 PZD393325 QIZ393325 QSV393325 RCR393325 RMN393325 RWJ393325 SGF393325 SQB393325 SZX393325 TJT393325 TTP393325 UDL393325 UNH393325 UXD393325 VGZ393325 VQV393325 WAR393325 WKN393325 WUJ393325 C458862 HX458861 RT458861 ABP458861 ALL458861 AVH458861 BFD458861 BOZ458861 BYV458861 CIR458861 CSN458861 DCJ458861 DMF458861 DWB458861 EFX458861 EPT458861 EZP458861 FJL458861 FTH458861 GDD458861 GMZ458861 GWV458861 HGR458861 HQN458861 IAJ458861 IKF458861 IUB458861 JDX458861 JNT458861 JXP458861 KHL458861 KRH458861 LBD458861 LKZ458861 LUV458861 MER458861 MON458861 MYJ458861 NIF458861 NSB458861 OBX458861 OLT458861 OVP458861 PFL458861 PPH458861 PZD458861 QIZ458861 QSV458861 RCR458861 RMN458861 RWJ458861 SGF458861 SQB458861 SZX458861 TJT458861 TTP458861 UDL458861 UNH458861 UXD458861 VGZ458861 VQV458861 WAR458861 WKN458861 WUJ458861 C524398 HX524397 RT524397 ABP524397 ALL524397 AVH524397 BFD524397 BOZ524397 BYV524397 CIR524397 CSN524397 DCJ524397 DMF524397 DWB524397 EFX524397 EPT524397 EZP524397 FJL524397 FTH524397 GDD524397 GMZ524397 GWV524397 HGR524397 HQN524397 IAJ524397 IKF524397 IUB524397 JDX524397 JNT524397 JXP524397 KHL524397 KRH524397 LBD524397 LKZ524397 LUV524397 MER524397 MON524397 MYJ524397 NIF524397 NSB524397 OBX524397 OLT524397 OVP524397 PFL524397 PPH524397 PZD524397 QIZ524397 QSV524397 RCR524397 RMN524397 RWJ524397 SGF524397 SQB524397 SZX524397 TJT524397 TTP524397 UDL524397 UNH524397 UXD524397 VGZ524397 VQV524397 WAR524397 WKN524397 WUJ524397 C589934 HX589933 RT589933 ABP589933 ALL589933 AVH589933 BFD589933 BOZ589933 BYV589933 CIR589933 CSN589933 DCJ589933 DMF589933 DWB589933 EFX589933 EPT589933 EZP589933 FJL589933 FTH589933 GDD589933 GMZ589933 GWV589933 HGR589933 HQN589933 IAJ589933 IKF589933 IUB589933 JDX589933 JNT589933 JXP589933 KHL589933 KRH589933 LBD589933 LKZ589933 LUV589933 MER589933 MON589933 MYJ589933 NIF589933 NSB589933 OBX589933 OLT589933 OVP589933 PFL589933 PPH589933 PZD589933 QIZ589933 QSV589933 RCR589933 RMN589933 RWJ589933 SGF589933 SQB589933 SZX589933 TJT589933 TTP589933 UDL589933 UNH589933 UXD589933 VGZ589933 VQV589933 WAR589933 WKN589933 WUJ589933 C655470 HX655469 RT655469 ABP655469 ALL655469 AVH655469 BFD655469 BOZ655469 BYV655469 CIR655469 CSN655469 DCJ655469 DMF655469 DWB655469 EFX655469 EPT655469 EZP655469 FJL655469 FTH655469 GDD655469 GMZ655469 GWV655469 HGR655469 HQN655469 IAJ655469 IKF655469 IUB655469 JDX655469 JNT655469 JXP655469 KHL655469 KRH655469 LBD655469 LKZ655469 LUV655469 MER655469 MON655469 MYJ655469 NIF655469 NSB655469 OBX655469 OLT655469 OVP655469 PFL655469 PPH655469 PZD655469 QIZ655469 QSV655469 RCR655469 RMN655469 RWJ655469 SGF655469 SQB655469 SZX655469 TJT655469 TTP655469 UDL655469 UNH655469 UXD655469 VGZ655469 VQV655469 WAR655469 WKN655469 WUJ655469 C721006 HX721005 RT721005 ABP721005 ALL721005 AVH721005 BFD721005 BOZ721005 BYV721005 CIR721005 CSN721005 DCJ721005 DMF721005 DWB721005 EFX721005 EPT721005 EZP721005 FJL721005 FTH721005 GDD721005 GMZ721005 GWV721005 HGR721005 HQN721005 IAJ721005 IKF721005 IUB721005 JDX721005 JNT721005 JXP721005 KHL721005 KRH721005 LBD721005 LKZ721005 LUV721005 MER721005 MON721005 MYJ721005 NIF721005 NSB721005 OBX721005 OLT721005 OVP721005 PFL721005 PPH721005 PZD721005 QIZ721005 QSV721005 RCR721005 RMN721005 RWJ721005 SGF721005 SQB721005 SZX721005 TJT721005 TTP721005 UDL721005 UNH721005 UXD721005 VGZ721005 VQV721005 WAR721005 WKN721005 WUJ721005 C786542 HX786541 RT786541 ABP786541 ALL786541 AVH786541 BFD786541 BOZ786541 BYV786541 CIR786541 CSN786541 DCJ786541 DMF786541 DWB786541 EFX786541 EPT786541 EZP786541 FJL786541 FTH786541 GDD786541 GMZ786541 GWV786541 HGR786541 HQN786541 IAJ786541 IKF786541 IUB786541 JDX786541 JNT786541 JXP786541 KHL786541 KRH786541 LBD786541 LKZ786541 LUV786541 MER786541 MON786541 MYJ786541 NIF786541 NSB786541 OBX786541 OLT786541 OVP786541 PFL786541 PPH786541 PZD786541 QIZ786541 QSV786541 RCR786541 RMN786541 RWJ786541 SGF786541 SQB786541 SZX786541 TJT786541 TTP786541 UDL786541 UNH786541 UXD786541 VGZ786541 VQV786541 WAR786541 WKN786541 WUJ786541 C852078 HX852077 RT852077 ABP852077 ALL852077 AVH852077 BFD852077 BOZ852077 BYV852077 CIR852077 CSN852077 DCJ852077 DMF852077 DWB852077 EFX852077 EPT852077 EZP852077 FJL852077 FTH852077 GDD852077 GMZ852077 GWV852077 HGR852077 HQN852077 IAJ852077 IKF852077 IUB852077 JDX852077 JNT852077 JXP852077 KHL852077 KRH852077 LBD852077 LKZ852077 LUV852077 MER852077 MON852077 MYJ852077 NIF852077 NSB852077 OBX852077 OLT852077 OVP852077 PFL852077 PPH852077 PZD852077 QIZ852077 QSV852077 RCR852077 RMN852077 RWJ852077 SGF852077 SQB852077 SZX852077 TJT852077 TTP852077 UDL852077 UNH852077 UXD852077 VGZ852077 VQV852077 WAR852077 WKN852077 WUJ852077 C917614 HX917613 RT917613 ABP917613 ALL917613 AVH917613 BFD917613 BOZ917613 BYV917613 CIR917613 CSN917613 DCJ917613 DMF917613 DWB917613 EFX917613 EPT917613 EZP917613 FJL917613 FTH917613 GDD917613 GMZ917613 GWV917613 HGR917613 HQN917613 IAJ917613 IKF917613 IUB917613 JDX917613 JNT917613 JXP917613 KHL917613 KRH917613 LBD917613 LKZ917613 LUV917613 MER917613 MON917613 MYJ917613 NIF917613 NSB917613 OBX917613 OLT917613 OVP917613 PFL917613 PPH917613 PZD917613 QIZ917613 QSV917613 RCR917613 RMN917613 RWJ917613 SGF917613 SQB917613 SZX917613 TJT917613 TTP917613 UDL917613 UNH917613 UXD917613 VGZ917613 VQV917613 WAR917613 WKN917613 WUJ917613 C983150 HX983149 RT983149 ABP983149 ALL983149 AVH983149 BFD983149 BOZ983149 BYV983149 CIR983149 CSN983149 DCJ983149 DMF983149 DWB983149 EFX983149 EPT983149 EZP983149 FJL983149 FTH983149 GDD983149 GMZ983149 GWV983149 HGR983149 HQN983149 IAJ983149 IKF983149 IUB983149 JDX983149 JNT983149 JXP983149 KHL983149 KRH983149 LBD983149 LKZ983149 LUV983149 MER983149 MON983149 MYJ983149 NIF983149 NSB983149 OBX983149 OLT983149 OVP983149 PFL983149 PPH983149 PZD983149 QIZ983149 QSV983149 RCR983149 RMN983149 RWJ983149 SGF983149 SQB983149 SZX983149 TJT983149 TTP983149 UDL983149 UNH983149 UXD983149 VGZ983149 VQV983149 WAR983149 WKN983149">
      <formula1>"02.認,03.増･断"</formula1>
    </dataValidation>
    <dataValidation type="list" allowBlank="1" showInputMessage="1" showErrorMessage="1" sqref="J85:J93 IK90:IK98 SG90:SG98 ACC90:ACC98 ALY90:ALY98 AVU90:AVU98 BFQ90:BFQ98 BPM90:BPM98 BZI90:BZI98 CJE90:CJE98 CTA90:CTA98 DCW90:DCW98 DMS90:DMS98 DWO90:DWO98 EGK90:EGK98 EQG90:EQG98 FAC90:FAC98 FJY90:FJY98 FTU90:FTU98 GDQ90:GDQ98 GNM90:GNM98 GXI90:GXI98 HHE90:HHE98 HRA90:HRA98 IAW90:IAW98 IKS90:IKS98 IUO90:IUO98 JEK90:JEK98 JOG90:JOG98 JYC90:JYC98 KHY90:KHY98 KRU90:KRU98 LBQ90:LBQ98 LLM90:LLM98 LVI90:LVI98 MFE90:MFE98 MPA90:MPA98 MYW90:MYW98 NIS90:NIS98 NSO90:NSO98 OCK90:OCK98 OMG90:OMG98 OWC90:OWC98 PFY90:PFY98 PPU90:PPU98 PZQ90:PZQ98 QJM90:QJM98 QTI90:QTI98 RDE90:RDE98 RNA90:RNA98 RWW90:RWW98 SGS90:SGS98 SQO90:SQO98 TAK90:TAK98 TKG90:TKG98 TUC90:TUC98 UDY90:UDY98 UNU90:UNU98 UXQ90:UXQ98 VHM90:VHM98 VRI90:VRI98 WBE90:WBE98 WLA90:WLA98 WUW90:WUW98 J65627:J65635 IE65626:IE65634 SA65626:SA65634 ABW65626:ABW65634 ALS65626:ALS65634 AVO65626:AVO65634 BFK65626:BFK65634 BPG65626:BPG65634 BZC65626:BZC65634 CIY65626:CIY65634 CSU65626:CSU65634 DCQ65626:DCQ65634 DMM65626:DMM65634 DWI65626:DWI65634 EGE65626:EGE65634 EQA65626:EQA65634 EZW65626:EZW65634 FJS65626:FJS65634 FTO65626:FTO65634 GDK65626:GDK65634 GNG65626:GNG65634 GXC65626:GXC65634 HGY65626:HGY65634 HQU65626:HQU65634 IAQ65626:IAQ65634 IKM65626:IKM65634 IUI65626:IUI65634 JEE65626:JEE65634 JOA65626:JOA65634 JXW65626:JXW65634 KHS65626:KHS65634 KRO65626:KRO65634 LBK65626:LBK65634 LLG65626:LLG65634 LVC65626:LVC65634 MEY65626:MEY65634 MOU65626:MOU65634 MYQ65626:MYQ65634 NIM65626:NIM65634 NSI65626:NSI65634 OCE65626:OCE65634 OMA65626:OMA65634 OVW65626:OVW65634 PFS65626:PFS65634 PPO65626:PPO65634 PZK65626:PZK65634 QJG65626:QJG65634 QTC65626:QTC65634 RCY65626:RCY65634 RMU65626:RMU65634 RWQ65626:RWQ65634 SGM65626:SGM65634 SQI65626:SQI65634 TAE65626:TAE65634 TKA65626:TKA65634 TTW65626:TTW65634 UDS65626:UDS65634 UNO65626:UNO65634 UXK65626:UXK65634 VHG65626:VHG65634 VRC65626:VRC65634 WAY65626:WAY65634 WKU65626:WKU65634 WUQ65626:WUQ65634 J131163:J131171 IE131162:IE131170 SA131162:SA131170 ABW131162:ABW131170 ALS131162:ALS131170 AVO131162:AVO131170 BFK131162:BFK131170 BPG131162:BPG131170 BZC131162:BZC131170 CIY131162:CIY131170 CSU131162:CSU131170 DCQ131162:DCQ131170 DMM131162:DMM131170 DWI131162:DWI131170 EGE131162:EGE131170 EQA131162:EQA131170 EZW131162:EZW131170 FJS131162:FJS131170 FTO131162:FTO131170 GDK131162:GDK131170 GNG131162:GNG131170 GXC131162:GXC131170 HGY131162:HGY131170 HQU131162:HQU131170 IAQ131162:IAQ131170 IKM131162:IKM131170 IUI131162:IUI131170 JEE131162:JEE131170 JOA131162:JOA131170 JXW131162:JXW131170 KHS131162:KHS131170 KRO131162:KRO131170 LBK131162:LBK131170 LLG131162:LLG131170 LVC131162:LVC131170 MEY131162:MEY131170 MOU131162:MOU131170 MYQ131162:MYQ131170 NIM131162:NIM131170 NSI131162:NSI131170 OCE131162:OCE131170 OMA131162:OMA131170 OVW131162:OVW131170 PFS131162:PFS131170 PPO131162:PPO131170 PZK131162:PZK131170 QJG131162:QJG131170 QTC131162:QTC131170 RCY131162:RCY131170 RMU131162:RMU131170 RWQ131162:RWQ131170 SGM131162:SGM131170 SQI131162:SQI131170 TAE131162:TAE131170 TKA131162:TKA131170 TTW131162:TTW131170 UDS131162:UDS131170 UNO131162:UNO131170 UXK131162:UXK131170 VHG131162:VHG131170 VRC131162:VRC131170 WAY131162:WAY131170 WKU131162:WKU131170 WUQ131162:WUQ131170 J196699:J196707 IE196698:IE196706 SA196698:SA196706 ABW196698:ABW196706 ALS196698:ALS196706 AVO196698:AVO196706 BFK196698:BFK196706 BPG196698:BPG196706 BZC196698:BZC196706 CIY196698:CIY196706 CSU196698:CSU196706 DCQ196698:DCQ196706 DMM196698:DMM196706 DWI196698:DWI196706 EGE196698:EGE196706 EQA196698:EQA196706 EZW196698:EZW196706 FJS196698:FJS196706 FTO196698:FTO196706 GDK196698:GDK196706 GNG196698:GNG196706 GXC196698:GXC196706 HGY196698:HGY196706 HQU196698:HQU196706 IAQ196698:IAQ196706 IKM196698:IKM196706 IUI196698:IUI196706 JEE196698:JEE196706 JOA196698:JOA196706 JXW196698:JXW196706 KHS196698:KHS196706 KRO196698:KRO196706 LBK196698:LBK196706 LLG196698:LLG196706 LVC196698:LVC196706 MEY196698:MEY196706 MOU196698:MOU196706 MYQ196698:MYQ196706 NIM196698:NIM196706 NSI196698:NSI196706 OCE196698:OCE196706 OMA196698:OMA196706 OVW196698:OVW196706 PFS196698:PFS196706 PPO196698:PPO196706 PZK196698:PZK196706 QJG196698:QJG196706 QTC196698:QTC196706 RCY196698:RCY196706 RMU196698:RMU196706 RWQ196698:RWQ196706 SGM196698:SGM196706 SQI196698:SQI196706 TAE196698:TAE196706 TKA196698:TKA196706 TTW196698:TTW196706 UDS196698:UDS196706 UNO196698:UNO196706 UXK196698:UXK196706 VHG196698:VHG196706 VRC196698:VRC196706 WAY196698:WAY196706 WKU196698:WKU196706 WUQ196698:WUQ196706 J262235:J262243 IE262234:IE262242 SA262234:SA262242 ABW262234:ABW262242 ALS262234:ALS262242 AVO262234:AVO262242 BFK262234:BFK262242 BPG262234:BPG262242 BZC262234:BZC262242 CIY262234:CIY262242 CSU262234:CSU262242 DCQ262234:DCQ262242 DMM262234:DMM262242 DWI262234:DWI262242 EGE262234:EGE262242 EQA262234:EQA262242 EZW262234:EZW262242 FJS262234:FJS262242 FTO262234:FTO262242 GDK262234:GDK262242 GNG262234:GNG262242 GXC262234:GXC262242 HGY262234:HGY262242 HQU262234:HQU262242 IAQ262234:IAQ262242 IKM262234:IKM262242 IUI262234:IUI262242 JEE262234:JEE262242 JOA262234:JOA262242 JXW262234:JXW262242 KHS262234:KHS262242 KRO262234:KRO262242 LBK262234:LBK262242 LLG262234:LLG262242 LVC262234:LVC262242 MEY262234:MEY262242 MOU262234:MOU262242 MYQ262234:MYQ262242 NIM262234:NIM262242 NSI262234:NSI262242 OCE262234:OCE262242 OMA262234:OMA262242 OVW262234:OVW262242 PFS262234:PFS262242 PPO262234:PPO262242 PZK262234:PZK262242 QJG262234:QJG262242 QTC262234:QTC262242 RCY262234:RCY262242 RMU262234:RMU262242 RWQ262234:RWQ262242 SGM262234:SGM262242 SQI262234:SQI262242 TAE262234:TAE262242 TKA262234:TKA262242 TTW262234:TTW262242 UDS262234:UDS262242 UNO262234:UNO262242 UXK262234:UXK262242 VHG262234:VHG262242 VRC262234:VRC262242 WAY262234:WAY262242 WKU262234:WKU262242 WUQ262234:WUQ262242 J327771:J327779 IE327770:IE327778 SA327770:SA327778 ABW327770:ABW327778 ALS327770:ALS327778 AVO327770:AVO327778 BFK327770:BFK327778 BPG327770:BPG327778 BZC327770:BZC327778 CIY327770:CIY327778 CSU327770:CSU327778 DCQ327770:DCQ327778 DMM327770:DMM327778 DWI327770:DWI327778 EGE327770:EGE327778 EQA327770:EQA327778 EZW327770:EZW327778 FJS327770:FJS327778 FTO327770:FTO327778 GDK327770:GDK327778 GNG327770:GNG327778 GXC327770:GXC327778 HGY327770:HGY327778 HQU327770:HQU327778 IAQ327770:IAQ327778 IKM327770:IKM327778 IUI327770:IUI327778 JEE327770:JEE327778 JOA327770:JOA327778 JXW327770:JXW327778 KHS327770:KHS327778 KRO327770:KRO327778 LBK327770:LBK327778 LLG327770:LLG327778 LVC327770:LVC327778 MEY327770:MEY327778 MOU327770:MOU327778 MYQ327770:MYQ327778 NIM327770:NIM327778 NSI327770:NSI327778 OCE327770:OCE327778 OMA327770:OMA327778 OVW327770:OVW327778 PFS327770:PFS327778 PPO327770:PPO327778 PZK327770:PZK327778 QJG327770:QJG327778 QTC327770:QTC327778 RCY327770:RCY327778 RMU327770:RMU327778 RWQ327770:RWQ327778 SGM327770:SGM327778 SQI327770:SQI327778 TAE327770:TAE327778 TKA327770:TKA327778 TTW327770:TTW327778 UDS327770:UDS327778 UNO327770:UNO327778 UXK327770:UXK327778 VHG327770:VHG327778 VRC327770:VRC327778 WAY327770:WAY327778 WKU327770:WKU327778 WUQ327770:WUQ327778 J393307:J393315 IE393306:IE393314 SA393306:SA393314 ABW393306:ABW393314 ALS393306:ALS393314 AVO393306:AVO393314 BFK393306:BFK393314 BPG393306:BPG393314 BZC393306:BZC393314 CIY393306:CIY393314 CSU393306:CSU393314 DCQ393306:DCQ393314 DMM393306:DMM393314 DWI393306:DWI393314 EGE393306:EGE393314 EQA393306:EQA393314 EZW393306:EZW393314 FJS393306:FJS393314 FTO393306:FTO393314 GDK393306:GDK393314 GNG393306:GNG393314 GXC393306:GXC393314 HGY393306:HGY393314 HQU393306:HQU393314 IAQ393306:IAQ393314 IKM393306:IKM393314 IUI393306:IUI393314 JEE393306:JEE393314 JOA393306:JOA393314 JXW393306:JXW393314 KHS393306:KHS393314 KRO393306:KRO393314 LBK393306:LBK393314 LLG393306:LLG393314 LVC393306:LVC393314 MEY393306:MEY393314 MOU393306:MOU393314 MYQ393306:MYQ393314 NIM393306:NIM393314 NSI393306:NSI393314 OCE393306:OCE393314 OMA393306:OMA393314 OVW393306:OVW393314 PFS393306:PFS393314 PPO393306:PPO393314 PZK393306:PZK393314 QJG393306:QJG393314 QTC393306:QTC393314 RCY393306:RCY393314 RMU393306:RMU393314 RWQ393306:RWQ393314 SGM393306:SGM393314 SQI393306:SQI393314 TAE393306:TAE393314 TKA393306:TKA393314 TTW393306:TTW393314 UDS393306:UDS393314 UNO393306:UNO393314 UXK393306:UXK393314 VHG393306:VHG393314 VRC393306:VRC393314 WAY393306:WAY393314 WKU393306:WKU393314 WUQ393306:WUQ393314 J458843:J458851 IE458842:IE458850 SA458842:SA458850 ABW458842:ABW458850 ALS458842:ALS458850 AVO458842:AVO458850 BFK458842:BFK458850 BPG458842:BPG458850 BZC458842:BZC458850 CIY458842:CIY458850 CSU458842:CSU458850 DCQ458842:DCQ458850 DMM458842:DMM458850 DWI458842:DWI458850 EGE458842:EGE458850 EQA458842:EQA458850 EZW458842:EZW458850 FJS458842:FJS458850 FTO458842:FTO458850 GDK458842:GDK458850 GNG458842:GNG458850 GXC458842:GXC458850 HGY458842:HGY458850 HQU458842:HQU458850 IAQ458842:IAQ458850 IKM458842:IKM458850 IUI458842:IUI458850 JEE458842:JEE458850 JOA458842:JOA458850 JXW458842:JXW458850 KHS458842:KHS458850 KRO458842:KRO458850 LBK458842:LBK458850 LLG458842:LLG458850 LVC458842:LVC458850 MEY458842:MEY458850 MOU458842:MOU458850 MYQ458842:MYQ458850 NIM458842:NIM458850 NSI458842:NSI458850 OCE458842:OCE458850 OMA458842:OMA458850 OVW458842:OVW458850 PFS458842:PFS458850 PPO458842:PPO458850 PZK458842:PZK458850 QJG458842:QJG458850 QTC458842:QTC458850 RCY458842:RCY458850 RMU458842:RMU458850 RWQ458842:RWQ458850 SGM458842:SGM458850 SQI458842:SQI458850 TAE458842:TAE458850 TKA458842:TKA458850 TTW458842:TTW458850 UDS458842:UDS458850 UNO458842:UNO458850 UXK458842:UXK458850 VHG458842:VHG458850 VRC458842:VRC458850 WAY458842:WAY458850 WKU458842:WKU458850 WUQ458842:WUQ458850 J524379:J524387 IE524378:IE524386 SA524378:SA524386 ABW524378:ABW524386 ALS524378:ALS524386 AVO524378:AVO524386 BFK524378:BFK524386 BPG524378:BPG524386 BZC524378:BZC524386 CIY524378:CIY524386 CSU524378:CSU524386 DCQ524378:DCQ524386 DMM524378:DMM524386 DWI524378:DWI524386 EGE524378:EGE524386 EQA524378:EQA524386 EZW524378:EZW524386 FJS524378:FJS524386 FTO524378:FTO524386 GDK524378:GDK524386 GNG524378:GNG524386 GXC524378:GXC524386 HGY524378:HGY524386 HQU524378:HQU524386 IAQ524378:IAQ524386 IKM524378:IKM524386 IUI524378:IUI524386 JEE524378:JEE524386 JOA524378:JOA524386 JXW524378:JXW524386 KHS524378:KHS524386 KRO524378:KRO524386 LBK524378:LBK524386 LLG524378:LLG524386 LVC524378:LVC524386 MEY524378:MEY524386 MOU524378:MOU524386 MYQ524378:MYQ524386 NIM524378:NIM524386 NSI524378:NSI524386 OCE524378:OCE524386 OMA524378:OMA524386 OVW524378:OVW524386 PFS524378:PFS524386 PPO524378:PPO524386 PZK524378:PZK524386 QJG524378:QJG524386 QTC524378:QTC524386 RCY524378:RCY524386 RMU524378:RMU524386 RWQ524378:RWQ524386 SGM524378:SGM524386 SQI524378:SQI524386 TAE524378:TAE524386 TKA524378:TKA524386 TTW524378:TTW524386 UDS524378:UDS524386 UNO524378:UNO524386 UXK524378:UXK524386 VHG524378:VHG524386 VRC524378:VRC524386 WAY524378:WAY524386 WKU524378:WKU524386 WUQ524378:WUQ524386 J589915:J589923 IE589914:IE589922 SA589914:SA589922 ABW589914:ABW589922 ALS589914:ALS589922 AVO589914:AVO589922 BFK589914:BFK589922 BPG589914:BPG589922 BZC589914:BZC589922 CIY589914:CIY589922 CSU589914:CSU589922 DCQ589914:DCQ589922 DMM589914:DMM589922 DWI589914:DWI589922 EGE589914:EGE589922 EQA589914:EQA589922 EZW589914:EZW589922 FJS589914:FJS589922 FTO589914:FTO589922 GDK589914:GDK589922 GNG589914:GNG589922 GXC589914:GXC589922 HGY589914:HGY589922 HQU589914:HQU589922 IAQ589914:IAQ589922 IKM589914:IKM589922 IUI589914:IUI589922 JEE589914:JEE589922 JOA589914:JOA589922 JXW589914:JXW589922 KHS589914:KHS589922 KRO589914:KRO589922 LBK589914:LBK589922 LLG589914:LLG589922 LVC589914:LVC589922 MEY589914:MEY589922 MOU589914:MOU589922 MYQ589914:MYQ589922 NIM589914:NIM589922 NSI589914:NSI589922 OCE589914:OCE589922 OMA589914:OMA589922 OVW589914:OVW589922 PFS589914:PFS589922 PPO589914:PPO589922 PZK589914:PZK589922 QJG589914:QJG589922 QTC589914:QTC589922 RCY589914:RCY589922 RMU589914:RMU589922 RWQ589914:RWQ589922 SGM589914:SGM589922 SQI589914:SQI589922 TAE589914:TAE589922 TKA589914:TKA589922 TTW589914:TTW589922 UDS589914:UDS589922 UNO589914:UNO589922 UXK589914:UXK589922 VHG589914:VHG589922 VRC589914:VRC589922 WAY589914:WAY589922 WKU589914:WKU589922 WUQ589914:WUQ589922 J655451:J655459 IE655450:IE655458 SA655450:SA655458 ABW655450:ABW655458 ALS655450:ALS655458 AVO655450:AVO655458 BFK655450:BFK655458 BPG655450:BPG655458 BZC655450:BZC655458 CIY655450:CIY655458 CSU655450:CSU655458 DCQ655450:DCQ655458 DMM655450:DMM655458 DWI655450:DWI655458 EGE655450:EGE655458 EQA655450:EQA655458 EZW655450:EZW655458 FJS655450:FJS655458 FTO655450:FTO655458 GDK655450:GDK655458 GNG655450:GNG655458 GXC655450:GXC655458 HGY655450:HGY655458 HQU655450:HQU655458 IAQ655450:IAQ655458 IKM655450:IKM655458 IUI655450:IUI655458 JEE655450:JEE655458 JOA655450:JOA655458 JXW655450:JXW655458 KHS655450:KHS655458 KRO655450:KRO655458 LBK655450:LBK655458 LLG655450:LLG655458 LVC655450:LVC655458 MEY655450:MEY655458 MOU655450:MOU655458 MYQ655450:MYQ655458 NIM655450:NIM655458 NSI655450:NSI655458 OCE655450:OCE655458 OMA655450:OMA655458 OVW655450:OVW655458 PFS655450:PFS655458 PPO655450:PPO655458 PZK655450:PZK655458 QJG655450:QJG655458 QTC655450:QTC655458 RCY655450:RCY655458 RMU655450:RMU655458 RWQ655450:RWQ655458 SGM655450:SGM655458 SQI655450:SQI655458 TAE655450:TAE655458 TKA655450:TKA655458 TTW655450:TTW655458 UDS655450:UDS655458 UNO655450:UNO655458 UXK655450:UXK655458 VHG655450:VHG655458 VRC655450:VRC655458 WAY655450:WAY655458 WKU655450:WKU655458 WUQ655450:WUQ655458 J720987:J720995 IE720986:IE720994 SA720986:SA720994 ABW720986:ABW720994 ALS720986:ALS720994 AVO720986:AVO720994 BFK720986:BFK720994 BPG720986:BPG720994 BZC720986:BZC720994 CIY720986:CIY720994 CSU720986:CSU720994 DCQ720986:DCQ720994 DMM720986:DMM720994 DWI720986:DWI720994 EGE720986:EGE720994 EQA720986:EQA720994 EZW720986:EZW720994 FJS720986:FJS720994 FTO720986:FTO720994 GDK720986:GDK720994 GNG720986:GNG720994 GXC720986:GXC720994 HGY720986:HGY720994 HQU720986:HQU720994 IAQ720986:IAQ720994 IKM720986:IKM720994 IUI720986:IUI720994 JEE720986:JEE720994 JOA720986:JOA720994 JXW720986:JXW720994 KHS720986:KHS720994 KRO720986:KRO720994 LBK720986:LBK720994 LLG720986:LLG720994 LVC720986:LVC720994 MEY720986:MEY720994 MOU720986:MOU720994 MYQ720986:MYQ720994 NIM720986:NIM720994 NSI720986:NSI720994 OCE720986:OCE720994 OMA720986:OMA720994 OVW720986:OVW720994 PFS720986:PFS720994 PPO720986:PPO720994 PZK720986:PZK720994 QJG720986:QJG720994 QTC720986:QTC720994 RCY720986:RCY720994 RMU720986:RMU720994 RWQ720986:RWQ720994 SGM720986:SGM720994 SQI720986:SQI720994 TAE720986:TAE720994 TKA720986:TKA720994 TTW720986:TTW720994 UDS720986:UDS720994 UNO720986:UNO720994 UXK720986:UXK720994 VHG720986:VHG720994 VRC720986:VRC720994 WAY720986:WAY720994 WKU720986:WKU720994 WUQ720986:WUQ720994 J786523:J786531 IE786522:IE786530 SA786522:SA786530 ABW786522:ABW786530 ALS786522:ALS786530 AVO786522:AVO786530 BFK786522:BFK786530 BPG786522:BPG786530 BZC786522:BZC786530 CIY786522:CIY786530 CSU786522:CSU786530 DCQ786522:DCQ786530 DMM786522:DMM786530 DWI786522:DWI786530 EGE786522:EGE786530 EQA786522:EQA786530 EZW786522:EZW786530 FJS786522:FJS786530 FTO786522:FTO786530 GDK786522:GDK786530 GNG786522:GNG786530 GXC786522:GXC786530 HGY786522:HGY786530 HQU786522:HQU786530 IAQ786522:IAQ786530 IKM786522:IKM786530 IUI786522:IUI786530 JEE786522:JEE786530 JOA786522:JOA786530 JXW786522:JXW786530 KHS786522:KHS786530 KRO786522:KRO786530 LBK786522:LBK786530 LLG786522:LLG786530 LVC786522:LVC786530 MEY786522:MEY786530 MOU786522:MOU786530 MYQ786522:MYQ786530 NIM786522:NIM786530 NSI786522:NSI786530 OCE786522:OCE786530 OMA786522:OMA786530 OVW786522:OVW786530 PFS786522:PFS786530 PPO786522:PPO786530 PZK786522:PZK786530 QJG786522:QJG786530 QTC786522:QTC786530 RCY786522:RCY786530 RMU786522:RMU786530 RWQ786522:RWQ786530 SGM786522:SGM786530 SQI786522:SQI786530 TAE786522:TAE786530 TKA786522:TKA786530 TTW786522:TTW786530 UDS786522:UDS786530 UNO786522:UNO786530 UXK786522:UXK786530 VHG786522:VHG786530 VRC786522:VRC786530 WAY786522:WAY786530 WKU786522:WKU786530 WUQ786522:WUQ786530 J852059:J852067 IE852058:IE852066 SA852058:SA852066 ABW852058:ABW852066 ALS852058:ALS852066 AVO852058:AVO852066 BFK852058:BFK852066 BPG852058:BPG852066 BZC852058:BZC852066 CIY852058:CIY852066 CSU852058:CSU852066 DCQ852058:DCQ852066 DMM852058:DMM852066 DWI852058:DWI852066 EGE852058:EGE852066 EQA852058:EQA852066 EZW852058:EZW852066 FJS852058:FJS852066 FTO852058:FTO852066 GDK852058:GDK852066 GNG852058:GNG852066 GXC852058:GXC852066 HGY852058:HGY852066 HQU852058:HQU852066 IAQ852058:IAQ852066 IKM852058:IKM852066 IUI852058:IUI852066 JEE852058:JEE852066 JOA852058:JOA852066 JXW852058:JXW852066 KHS852058:KHS852066 KRO852058:KRO852066 LBK852058:LBK852066 LLG852058:LLG852066 LVC852058:LVC852066 MEY852058:MEY852066 MOU852058:MOU852066 MYQ852058:MYQ852066 NIM852058:NIM852066 NSI852058:NSI852066 OCE852058:OCE852066 OMA852058:OMA852066 OVW852058:OVW852066 PFS852058:PFS852066 PPO852058:PPO852066 PZK852058:PZK852066 QJG852058:QJG852066 QTC852058:QTC852066 RCY852058:RCY852066 RMU852058:RMU852066 RWQ852058:RWQ852066 SGM852058:SGM852066 SQI852058:SQI852066 TAE852058:TAE852066 TKA852058:TKA852066 TTW852058:TTW852066 UDS852058:UDS852066 UNO852058:UNO852066 UXK852058:UXK852066 VHG852058:VHG852066 VRC852058:VRC852066 WAY852058:WAY852066 WKU852058:WKU852066 WUQ852058:WUQ852066 J917595:J917603 IE917594:IE917602 SA917594:SA917602 ABW917594:ABW917602 ALS917594:ALS917602 AVO917594:AVO917602 BFK917594:BFK917602 BPG917594:BPG917602 BZC917594:BZC917602 CIY917594:CIY917602 CSU917594:CSU917602 DCQ917594:DCQ917602 DMM917594:DMM917602 DWI917594:DWI917602 EGE917594:EGE917602 EQA917594:EQA917602 EZW917594:EZW917602 FJS917594:FJS917602 FTO917594:FTO917602 GDK917594:GDK917602 GNG917594:GNG917602 GXC917594:GXC917602 HGY917594:HGY917602 HQU917594:HQU917602 IAQ917594:IAQ917602 IKM917594:IKM917602 IUI917594:IUI917602 JEE917594:JEE917602 JOA917594:JOA917602 JXW917594:JXW917602 KHS917594:KHS917602 KRO917594:KRO917602 LBK917594:LBK917602 LLG917594:LLG917602 LVC917594:LVC917602 MEY917594:MEY917602 MOU917594:MOU917602 MYQ917594:MYQ917602 NIM917594:NIM917602 NSI917594:NSI917602 OCE917594:OCE917602 OMA917594:OMA917602 OVW917594:OVW917602 PFS917594:PFS917602 PPO917594:PPO917602 PZK917594:PZK917602 QJG917594:QJG917602 QTC917594:QTC917602 RCY917594:RCY917602 RMU917594:RMU917602 RWQ917594:RWQ917602 SGM917594:SGM917602 SQI917594:SQI917602 TAE917594:TAE917602 TKA917594:TKA917602 TTW917594:TTW917602 UDS917594:UDS917602 UNO917594:UNO917602 UXK917594:UXK917602 VHG917594:VHG917602 VRC917594:VRC917602 WAY917594:WAY917602 WKU917594:WKU917602 WUQ917594:WUQ917602 J983131:J983139 IE983130:IE983138 SA983130:SA983138 ABW983130:ABW983138 ALS983130:ALS983138 AVO983130:AVO983138 BFK983130:BFK983138 BPG983130:BPG983138 BZC983130:BZC983138 CIY983130:CIY983138 CSU983130:CSU983138 DCQ983130:DCQ983138 DMM983130:DMM983138 DWI983130:DWI983138 EGE983130:EGE983138 EQA983130:EQA983138 EZW983130:EZW983138 FJS983130:FJS983138 FTO983130:FTO983138 GDK983130:GDK983138 GNG983130:GNG983138 GXC983130:GXC983138 HGY983130:HGY983138 HQU983130:HQU983138 IAQ983130:IAQ983138 IKM983130:IKM983138 IUI983130:IUI983138 JEE983130:JEE983138 JOA983130:JOA983138 JXW983130:JXW983138 KHS983130:KHS983138 KRO983130:KRO983138 LBK983130:LBK983138 LLG983130:LLG983138 LVC983130:LVC983138 MEY983130:MEY983138 MOU983130:MOU983138 MYQ983130:MYQ983138 NIM983130:NIM983138 NSI983130:NSI983138 OCE983130:OCE983138 OMA983130:OMA983138 OVW983130:OVW983138 PFS983130:PFS983138 PPO983130:PPO983138 PZK983130:PZK983138 QJG983130:QJG983138 QTC983130:QTC983138 RCY983130:RCY983138 RMU983130:RMU983138 RWQ983130:RWQ983138 SGM983130:SGM983138 SQI983130:SQI983138 TAE983130:TAE983138 TKA983130:TKA983138 TTW983130:TTW983138 UDS983130:UDS983138 UNO983130:UNO983138 UXK983130:UXK983138 VHG983130:VHG983138 VRC983130:VRC983138 WAY983130:WAY983138 WKU983130:WKU983138 WUQ983130:WUQ983138 G6 HV103 RR103 ABN103 ALJ103 AVF103 BFB103 BOX103 BYT103 CIP103 CSL103 DCH103 DMD103 DVZ103 EFV103 EPR103 EZN103 FJJ103 FTF103 GDB103 GMX103 GWT103 HGP103 HQL103 IAH103 IKD103 ITZ103 JDV103 JNR103 JXN103 KHJ103 KRF103 LBB103 LKX103 LUT103 MEP103 MOL103 MYH103 NID103 NRZ103 OBV103 OLR103 OVN103 PFJ103 PPF103 PZB103 QIX103 QST103 RCP103 RML103 RWH103 SGD103 SPZ103 SZV103 TJR103 TTN103 UDJ103 UNF103 UXB103 VGX103 VQT103 WAP103 WKL103 WUH103 B65640 HW65639 RS65639 ABO65639 ALK65639 AVG65639 BFC65639 BOY65639 BYU65639 CIQ65639 CSM65639 DCI65639 DME65639 DWA65639 EFW65639 EPS65639 EZO65639 FJK65639 FTG65639 GDC65639 GMY65639 GWU65639 HGQ65639 HQM65639 IAI65639 IKE65639 IUA65639 JDW65639 JNS65639 JXO65639 KHK65639 KRG65639 LBC65639 LKY65639 LUU65639 MEQ65639 MOM65639 MYI65639 NIE65639 NSA65639 OBW65639 OLS65639 OVO65639 PFK65639 PPG65639 PZC65639 QIY65639 QSU65639 RCQ65639 RMM65639 RWI65639 SGE65639 SQA65639 SZW65639 TJS65639 TTO65639 UDK65639 UNG65639 UXC65639 VGY65639 VQU65639 WAQ65639 WKM65639 WUI65639 B131176 HW131175 RS131175 ABO131175 ALK131175 AVG131175 BFC131175 BOY131175 BYU131175 CIQ131175 CSM131175 DCI131175 DME131175 DWA131175 EFW131175 EPS131175 EZO131175 FJK131175 FTG131175 GDC131175 GMY131175 GWU131175 HGQ131175 HQM131175 IAI131175 IKE131175 IUA131175 JDW131175 JNS131175 JXO131175 KHK131175 KRG131175 LBC131175 LKY131175 LUU131175 MEQ131175 MOM131175 MYI131175 NIE131175 NSA131175 OBW131175 OLS131175 OVO131175 PFK131175 PPG131175 PZC131175 QIY131175 QSU131175 RCQ131175 RMM131175 RWI131175 SGE131175 SQA131175 SZW131175 TJS131175 TTO131175 UDK131175 UNG131175 UXC131175 VGY131175 VQU131175 WAQ131175 WKM131175 WUI131175 B196712 HW196711 RS196711 ABO196711 ALK196711 AVG196711 BFC196711 BOY196711 BYU196711 CIQ196711 CSM196711 DCI196711 DME196711 DWA196711 EFW196711 EPS196711 EZO196711 FJK196711 FTG196711 GDC196711 GMY196711 GWU196711 HGQ196711 HQM196711 IAI196711 IKE196711 IUA196711 JDW196711 JNS196711 JXO196711 KHK196711 KRG196711 LBC196711 LKY196711 LUU196711 MEQ196711 MOM196711 MYI196711 NIE196711 NSA196711 OBW196711 OLS196711 OVO196711 PFK196711 PPG196711 PZC196711 QIY196711 QSU196711 RCQ196711 RMM196711 RWI196711 SGE196711 SQA196711 SZW196711 TJS196711 TTO196711 UDK196711 UNG196711 UXC196711 VGY196711 VQU196711 WAQ196711 WKM196711 WUI196711 B262248 HW262247 RS262247 ABO262247 ALK262247 AVG262247 BFC262247 BOY262247 BYU262247 CIQ262247 CSM262247 DCI262247 DME262247 DWA262247 EFW262247 EPS262247 EZO262247 FJK262247 FTG262247 GDC262247 GMY262247 GWU262247 HGQ262247 HQM262247 IAI262247 IKE262247 IUA262247 JDW262247 JNS262247 JXO262247 KHK262247 KRG262247 LBC262247 LKY262247 LUU262247 MEQ262247 MOM262247 MYI262247 NIE262247 NSA262247 OBW262247 OLS262247 OVO262247 PFK262247 PPG262247 PZC262247 QIY262247 QSU262247 RCQ262247 RMM262247 RWI262247 SGE262247 SQA262247 SZW262247 TJS262247 TTO262247 UDK262247 UNG262247 UXC262247 VGY262247 VQU262247 WAQ262247 WKM262247 WUI262247 B327784 HW327783 RS327783 ABO327783 ALK327783 AVG327783 BFC327783 BOY327783 BYU327783 CIQ327783 CSM327783 DCI327783 DME327783 DWA327783 EFW327783 EPS327783 EZO327783 FJK327783 FTG327783 GDC327783 GMY327783 GWU327783 HGQ327783 HQM327783 IAI327783 IKE327783 IUA327783 JDW327783 JNS327783 JXO327783 KHK327783 KRG327783 LBC327783 LKY327783 LUU327783 MEQ327783 MOM327783 MYI327783 NIE327783 NSA327783 OBW327783 OLS327783 OVO327783 PFK327783 PPG327783 PZC327783 QIY327783 QSU327783 RCQ327783 RMM327783 RWI327783 SGE327783 SQA327783 SZW327783 TJS327783 TTO327783 UDK327783 UNG327783 UXC327783 VGY327783 VQU327783 WAQ327783 WKM327783 WUI327783 B393320 HW393319 RS393319 ABO393319 ALK393319 AVG393319 BFC393319 BOY393319 BYU393319 CIQ393319 CSM393319 DCI393319 DME393319 DWA393319 EFW393319 EPS393319 EZO393319 FJK393319 FTG393319 GDC393319 GMY393319 GWU393319 HGQ393319 HQM393319 IAI393319 IKE393319 IUA393319 JDW393319 JNS393319 JXO393319 KHK393319 KRG393319 LBC393319 LKY393319 LUU393319 MEQ393319 MOM393319 MYI393319 NIE393319 NSA393319 OBW393319 OLS393319 OVO393319 PFK393319 PPG393319 PZC393319 QIY393319 QSU393319 RCQ393319 RMM393319 RWI393319 SGE393319 SQA393319 SZW393319 TJS393319 TTO393319 UDK393319 UNG393319 UXC393319 VGY393319 VQU393319 WAQ393319 WKM393319 WUI393319 B458856 HW458855 RS458855 ABO458855 ALK458855 AVG458855 BFC458855 BOY458855 BYU458855 CIQ458855 CSM458855 DCI458855 DME458855 DWA458855 EFW458855 EPS458855 EZO458855 FJK458855 FTG458855 GDC458855 GMY458855 GWU458855 HGQ458855 HQM458855 IAI458855 IKE458855 IUA458855 JDW458855 JNS458855 JXO458855 KHK458855 KRG458855 LBC458855 LKY458855 LUU458855 MEQ458855 MOM458855 MYI458855 NIE458855 NSA458855 OBW458855 OLS458855 OVO458855 PFK458855 PPG458855 PZC458855 QIY458855 QSU458855 RCQ458855 RMM458855 RWI458855 SGE458855 SQA458855 SZW458855 TJS458855 TTO458855 UDK458855 UNG458855 UXC458855 VGY458855 VQU458855 WAQ458855 WKM458855 WUI458855 B524392 HW524391 RS524391 ABO524391 ALK524391 AVG524391 BFC524391 BOY524391 BYU524391 CIQ524391 CSM524391 DCI524391 DME524391 DWA524391 EFW524391 EPS524391 EZO524391 FJK524391 FTG524391 GDC524391 GMY524391 GWU524391 HGQ524391 HQM524391 IAI524391 IKE524391 IUA524391 JDW524391 JNS524391 JXO524391 KHK524391 KRG524391 LBC524391 LKY524391 LUU524391 MEQ524391 MOM524391 MYI524391 NIE524391 NSA524391 OBW524391 OLS524391 OVO524391 PFK524391 PPG524391 PZC524391 QIY524391 QSU524391 RCQ524391 RMM524391 RWI524391 SGE524391 SQA524391 SZW524391 TJS524391 TTO524391 UDK524391 UNG524391 UXC524391 VGY524391 VQU524391 WAQ524391 WKM524391 WUI524391 B589928 HW589927 RS589927 ABO589927 ALK589927 AVG589927 BFC589927 BOY589927 BYU589927 CIQ589927 CSM589927 DCI589927 DME589927 DWA589927 EFW589927 EPS589927 EZO589927 FJK589927 FTG589927 GDC589927 GMY589927 GWU589927 HGQ589927 HQM589927 IAI589927 IKE589927 IUA589927 JDW589927 JNS589927 JXO589927 KHK589927 KRG589927 LBC589927 LKY589927 LUU589927 MEQ589927 MOM589927 MYI589927 NIE589927 NSA589927 OBW589927 OLS589927 OVO589927 PFK589927 PPG589927 PZC589927 QIY589927 QSU589927 RCQ589927 RMM589927 RWI589927 SGE589927 SQA589927 SZW589927 TJS589927 TTO589927 UDK589927 UNG589927 UXC589927 VGY589927 VQU589927 WAQ589927 WKM589927 WUI589927 B655464 HW655463 RS655463 ABO655463 ALK655463 AVG655463 BFC655463 BOY655463 BYU655463 CIQ655463 CSM655463 DCI655463 DME655463 DWA655463 EFW655463 EPS655463 EZO655463 FJK655463 FTG655463 GDC655463 GMY655463 GWU655463 HGQ655463 HQM655463 IAI655463 IKE655463 IUA655463 JDW655463 JNS655463 JXO655463 KHK655463 KRG655463 LBC655463 LKY655463 LUU655463 MEQ655463 MOM655463 MYI655463 NIE655463 NSA655463 OBW655463 OLS655463 OVO655463 PFK655463 PPG655463 PZC655463 QIY655463 QSU655463 RCQ655463 RMM655463 RWI655463 SGE655463 SQA655463 SZW655463 TJS655463 TTO655463 UDK655463 UNG655463 UXC655463 VGY655463 VQU655463 WAQ655463 WKM655463 WUI655463 B721000 HW720999 RS720999 ABO720999 ALK720999 AVG720999 BFC720999 BOY720999 BYU720999 CIQ720999 CSM720999 DCI720999 DME720999 DWA720999 EFW720999 EPS720999 EZO720999 FJK720999 FTG720999 GDC720999 GMY720999 GWU720999 HGQ720999 HQM720999 IAI720999 IKE720999 IUA720999 JDW720999 JNS720999 JXO720999 KHK720999 KRG720999 LBC720999 LKY720999 LUU720999 MEQ720999 MOM720999 MYI720999 NIE720999 NSA720999 OBW720999 OLS720999 OVO720999 PFK720999 PPG720999 PZC720999 QIY720999 QSU720999 RCQ720999 RMM720999 RWI720999 SGE720999 SQA720999 SZW720999 TJS720999 TTO720999 UDK720999 UNG720999 UXC720999 VGY720999 VQU720999 WAQ720999 WKM720999 WUI720999 B786536 HW786535 RS786535 ABO786535 ALK786535 AVG786535 BFC786535 BOY786535 BYU786535 CIQ786535 CSM786535 DCI786535 DME786535 DWA786535 EFW786535 EPS786535 EZO786535 FJK786535 FTG786535 GDC786535 GMY786535 GWU786535 HGQ786535 HQM786535 IAI786535 IKE786535 IUA786535 JDW786535 JNS786535 JXO786535 KHK786535 KRG786535 LBC786535 LKY786535 LUU786535 MEQ786535 MOM786535 MYI786535 NIE786535 NSA786535 OBW786535 OLS786535 OVO786535 PFK786535 PPG786535 PZC786535 QIY786535 QSU786535 RCQ786535 RMM786535 RWI786535 SGE786535 SQA786535 SZW786535 TJS786535 TTO786535 UDK786535 UNG786535 UXC786535 VGY786535 VQU786535 WAQ786535 WKM786535 WUI786535 B852072 HW852071 RS852071 ABO852071 ALK852071 AVG852071 BFC852071 BOY852071 BYU852071 CIQ852071 CSM852071 DCI852071 DME852071 DWA852071 EFW852071 EPS852071 EZO852071 FJK852071 FTG852071 GDC852071 GMY852071 GWU852071 HGQ852071 HQM852071 IAI852071 IKE852071 IUA852071 JDW852071 JNS852071 JXO852071 KHK852071 KRG852071 LBC852071 LKY852071 LUU852071 MEQ852071 MOM852071 MYI852071 NIE852071 NSA852071 OBW852071 OLS852071 OVO852071 PFK852071 PPG852071 PZC852071 QIY852071 QSU852071 RCQ852071 RMM852071 RWI852071 SGE852071 SQA852071 SZW852071 TJS852071 TTO852071 UDK852071 UNG852071 UXC852071 VGY852071 VQU852071 WAQ852071 WKM852071 WUI852071 B917608 HW917607 RS917607 ABO917607 ALK917607 AVG917607 BFC917607 BOY917607 BYU917607 CIQ917607 CSM917607 DCI917607 DME917607 DWA917607 EFW917607 EPS917607 EZO917607 FJK917607 FTG917607 GDC917607 GMY917607 GWU917607 HGQ917607 HQM917607 IAI917607 IKE917607 IUA917607 JDW917607 JNS917607 JXO917607 KHK917607 KRG917607 LBC917607 LKY917607 LUU917607 MEQ917607 MOM917607 MYI917607 NIE917607 NSA917607 OBW917607 OLS917607 OVO917607 PFK917607 PPG917607 PZC917607 QIY917607 QSU917607 RCQ917607 RMM917607 RWI917607 SGE917607 SQA917607 SZW917607 TJS917607 TTO917607 UDK917607 UNG917607 UXC917607 VGY917607 VQU917607 WAQ917607 WKM917607 WUI917607 B983144 HW983143 RS983143 ABO983143 ALK983143 AVG983143 BFC983143 BOY983143 BYU983143 CIQ983143 CSM983143 DCI983143 DME983143 DWA983143 EFW983143 EPS983143 EZO983143 FJK983143 FTG983143 GDC983143 GMY983143 GWU983143 HGQ983143 HQM983143 IAI983143 IKE983143 IUA983143 JDW983143 JNS983143 JXO983143 KHK983143 KRG983143 LBC983143 LKY983143 LUU983143 MEQ983143 MOM983143 MYI983143 NIE983143 NSA983143 OBW983143 OLS983143 OVO983143 PFK983143 PPG983143 PZC983143 QIY983143 QSU983143 RCQ983143 RMM983143 RWI983143 SGE983143 SQA983143 SZW983143 TJS983143 TTO983143 UDK983143 UNG983143 UXC983143 VGY983143 VQU983143 WAQ983143 WKM983143 WUI983143">
      <formula1>"身体1級,身体2級,身体3級,身体4級,身体5級,身体6級,精神1級,精神2級,精神3級,療育A,療育B"</formula1>
    </dataValidation>
    <dataValidation type="list" allowBlank="1" showInputMessage="1" showErrorMessage="1" sqref="WUL983064 HZ6 RV6 ABR6 ALN6 AVJ6 BFF6 BPB6 BYX6 CIT6 CSP6 DCL6 DMH6 DWD6 EFZ6 EPV6 EZR6 FJN6 FTJ6 GDF6 GNB6 GWX6 HGT6 HQP6 IAL6 IKH6 IUD6 JDZ6 JNV6 JXR6 KHN6 KRJ6 LBF6 LLB6 LUX6 MET6 MOP6 MYL6 NIH6 NSD6 OBZ6 OLV6 OVR6 PFN6 PPJ6 PZF6 QJB6 QSX6 RCT6 RMP6 RWL6 SGH6 SQD6 SZZ6 TJV6 TTR6 UDN6 UNJ6 UXF6 VHB6 VQX6 WAT6 WKP6 WUL6 E65561 HZ65560 RV65560 ABR65560 ALN65560 AVJ65560 BFF65560 BPB65560 BYX65560 CIT65560 CSP65560 DCL65560 DMH65560 DWD65560 EFZ65560 EPV65560 EZR65560 FJN65560 FTJ65560 GDF65560 GNB65560 GWX65560 HGT65560 HQP65560 IAL65560 IKH65560 IUD65560 JDZ65560 JNV65560 JXR65560 KHN65560 KRJ65560 LBF65560 LLB65560 LUX65560 MET65560 MOP65560 MYL65560 NIH65560 NSD65560 OBZ65560 OLV65560 OVR65560 PFN65560 PPJ65560 PZF65560 QJB65560 QSX65560 RCT65560 RMP65560 RWL65560 SGH65560 SQD65560 SZZ65560 TJV65560 TTR65560 UDN65560 UNJ65560 UXF65560 VHB65560 VQX65560 WAT65560 WKP65560 WUL65560 E131097 HZ131096 RV131096 ABR131096 ALN131096 AVJ131096 BFF131096 BPB131096 BYX131096 CIT131096 CSP131096 DCL131096 DMH131096 DWD131096 EFZ131096 EPV131096 EZR131096 FJN131096 FTJ131096 GDF131096 GNB131096 GWX131096 HGT131096 HQP131096 IAL131096 IKH131096 IUD131096 JDZ131096 JNV131096 JXR131096 KHN131096 KRJ131096 LBF131096 LLB131096 LUX131096 MET131096 MOP131096 MYL131096 NIH131096 NSD131096 OBZ131096 OLV131096 OVR131096 PFN131096 PPJ131096 PZF131096 QJB131096 QSX131096 RCT131096 RMP131096 RWL131096 SGH131096 SQD131096 SZZ131096 TJV131096 TTR131096 UDN131096 UNJ131096 UXF131096 VHB131096 VQX131096 WAT131096 WKP131096 WUL131096 E196633 HZ196632 RV196632 ABR196632 ALN196632 AVJ196632 BFF196632 BPB196632 BYX196632 CIT196632 CSP196632 DCL196632 DMH196632 DWD196632 EFZ196632 EPV196632 EZR196632 FJN196632 FTJ196632 GDF196632 GNB196632 GWX196632 HGT196632 HQP196632 IAL196632 IKH196632 IUD196632 JDZ196632 JNV196632 JXR196632 KHN196632 KRJ196632 LBF196632 LLB196632 LUX196632 MET196632 MOP196632 MYL196632 NIH196632 NSD196632 OBZ196632 OLV196632 OVR196632 PFN196632 PPJ196632 PZF196632 QJB196632 QSX196632 RCT196632 RMP196632 RWL196632 SGH196632 SQD196632 SZZ196632 TJV196632 TTR196632 UDN196632 UNJ196632 UXF196632 VHB196632 VQX196632 WAT196632 WKP196632 WUL196632 E262169 HZ262168 RV262168 ABR262168 ALN262168 AVJ262168 BFF262168 BPB262168 BYX262168 CIT262168 CSP262168 DCL262168 DMH262168 DWD262168 EFZ262168 EPV262168 EZR262168 FJN262168 FTJ262168 GDF262168 GNB262168 GWX262168 HGT262168 HQP262168 IAL262168 IKH262168 IUD262168 JDZ262168 JNV262168 JXR262168 KHN262168 KRJ262168 LBF262168 LLB262168 LUX262168 MET262168 MOP262168 MYL262168 NIH262168 NSD262168 OBZ262168 OLV262168 OVR262168 PFN262168 PPJ262168 PZF262168 QJB262168 QSX262168 RCT262168 RMP262168 RWL262168 SGH262168 SQD262168 SZZ262168 TJV262168 TTR262168 UDN262168 UNJ262168 UXF262168 VHB262168 VQX262168 WAT262168 WKP262168 WUL262168 E327705 HZ327704 RV327704 ABR327704 ALN327704 AVJ327704 BFF327704 BPB327704 BYX327704 CIT327704 CSP327704 DCL327704 DMH327704 DWD327704 EFZ327704 EPV327704 EZR327704 FJN327704 FTJ327704 GDF327704 GNB327704 GWX327704 HGT327704 HQP327704 IAL327704 IKH327704 IUD327704 JDZ327704 JNV327704 JXR327704 KHN327704 KRJ327704 LBF327704 LLB327704 LUX327704 MET327704 MOP327704 MYL327704 NIH327704 NSD327704 OBZ327704 OLV327704 OVR327704 PFN327704 PPJ327704 PZF327704 QJB327704 QSX327704 RCT327704 RMP327704 RWL327704 SGH327704 SQD327704 SZZ327704 TJV327704 TTR327704 UDN327704 UNJ327704 UXF327704 VHB327704 VQX327704 WAT327704 WKP327704 WUL327704 E393241 HZ393240 RV393240 ABR393240 ALN393240 AVJ393240 BFF393240 BPB393240 BYX393240 CIT393240 CSP393240 DCL393240 DMH393240 DWD393240 EFZ393240 EPV393240 EZR393240 FJN393240 FTJ393240 GDF393240 GNB393240 GWX393240 HGT393240 HQP393240 IAL393240 IKH393240 IUD393240 JDZ393240 JNV393240 JXR393240 KHN393240 KRJ393240 LBF393240 LLB393240 LUX393240 MET393240 MOP393240 MYL393240 NIH393240 NSD393240 OBZ393240 OLV393240 OVR393240 PFN393240 PPJ393240 PZF393240 QJB393240 QSX393240 RCT393240 RMP393240 RWL393240 SGH393240 SQD393240 SZZ393240 TJV393240 TTR393240 UDN393240 UNJ393240 UXF393240 VHB393240 VQX393240 WAT393240 WKP393240 WUL393240 E458777 HZ458776 RV458776 ABR458776 ALN458776 AVJ458776 BFF458776 BPB458776 BYX458776 CIT458776 CSP458776 DCL458776 DMH458776 DWD458776 EFZ458776 EPV458776 EZR458776 FJN458776 FTJ458776 GDF458776 GNB458776 GWX458776 HGT458776 HQP458776 IAL458776 IKH458776 IUD458776 JDZ458776 JNV458776 JXR458776 KHN458776 KRJ458776 LBF458776 LLB458776 LUX458776 MET458776 MOP458776 MYL458776 NIH458776 NSD458776 OBZ458776 OLV458776 OVR458776 PFN458776 PPJ458776 PZF458776 QJB458776 QSX458776 RCT458776 RMP458776 RWL458776 SGH458776 SQD458776 SZZ458776 TJV458776 TTR458776 UDN458776 UNJ458776 UXF458776 VHB458776 VQX458776 WAT458776 WKP458776 WUL458776 E524313 HZ524312 RV524312 ABR524312 ALN524312 AVJ524312 BFF524312 BPB524312 BYX524312 CIT524312 CSP524312 DCL524312 DMH524312 DWD524312 EFZ524312 EPV524312 EZR524312 FJN524312 FTJ524312 GDF524312 GNB524312 GWX524312 HGT524312 HQP524312 IAL524312 IKH524312 IUD524312 JDZ524312 JNV524312 JXR524312 KHN524312 KRJ524312 LBF524312 LLB524312 LUX524312 MET524312 MOP524312 MYL524312 NIH524312 NSD524312 OBZ524312 OLV524312 OVR524312 PFN524312 PPJ524312 PZF524312 QJB524312 QSX524312 RCT524312 RMP524312 RWL524312 SGH524312 SQD524312 SZZ524312 TJV524312 TTR524312 UDN524312 UNJ524312 UXF524312 VHB524312 VQX524312 WAT524312 WKP524312 WUL524312 E589849 HZ589848 RV589848 ABR589848 ALN589848 AVJ589848 BFF589848 BPB589848 BYX589848 CIT589848 CSP589848 DCL589848 DMH589848 DWD589848 EFZ589848 EPV589848 EZR589848 FJN589848 FTJ589848 GDF589848 GNB589848 GWX589848 HGT589848 HQP589848 IAL589848 IKH589848 IUD589848 JDZ589848 JNV589848 JXR589848 KHN589848 KRJ589848 LBF589848 LLB589848 LUX589848 MET589848 MOP589848 MYL589848 NIH589848 NSD589848 OBZ589848 OLV589848 OVR589848 PFN589848 PPJ589848 PZF589848 QJB589848 QSX589848 RCT589848 RMP589848 RWL589848 SGH589848 SQD589848 SZZ589848 TJV589848 TTR589848 UDN589848 UNJ589848 UXF589848 VHB589848 VQX589848 WAT589848 WKP589848 WUL589848 E655385 HZ655384 RV655384 ABR655384 ALN655384 AVJ655384 BFF655384 BPB655384 BYX655384 CIT655384 CSP655384 DCL655384 DMH655384 DWD655384 EFZ655384 EPV655384 EZR655384 FJN655384 FTJ655384 GDF655384 GNB655384 GWX655384 HGT655384 HQP655384 IAL655384 IKH655384 IUD655384 JDZ655384 JNV655384 JXR655384 KHN655384 KRJ655384 LBF655384 LLB655384 LUX655384 MET655384 MOP655384 MYL655384 NIH655384 NSD655384 OBZ655384 OLV655384 OVR655384 PFN655384 PPJ655384 PZF655384 QJB655384 QSX655384 RCT655384 RMP655384 RWL655384 SGH655384 SQD655384 SZZ655384 TJV655384 TTR655384 UDN655384 UNJ655384 UXF655384 VHB655384 VQX655384 WAT655384 WKP655384 WUL655384 E720921 HZ720920 RV720920 ABR720920 ALN720920 AVJ720920 BFF720920 BPB720920 BYX720920 CIT720920 CSP720920 DCL720920 DMH720920 DWD720920 EFZ720920 EPV720920 EZR720920 FJN720920 FTJ720920 GDF720920 GNB720920 GWX720920 HGT720920 HQP720920 IAL720920 IKH720920 IUD720920 JDZ720920 JNV720920 JXR720920 KHN720920 KRJ720920 LBF720920 LLB720920 LUX720920 MET720920 MOP720920 MYL720920 NIH720920 NSD720920 OBZ720920 OLV720920 OVR720920 PFN720920 PPJ720920 PZF720920 QJB720920 QSX720920 RCT720920 RMP720920 RWL720920 SGH720920 SQD720920 SZZ720920 TJV720920 TTR720920 UDN720920 UNJ720920 UXF720920 VHB720920 VQX720920 WAT720920 WKP720920 WUL720920 E786457 HZ786456 RV786456 ABR786456 ALN786456 AVJ786456 BFF786456 BPB786456 BYX786456 CIT786456 CSP786456 DCL786456 DMH786456 DWD786456 EFZ786456 EPV786456 EZR786456 FJN786456 FTJ786456 GDF786456 GNB786456 GWX786456 HGT786456 HQP786456 IAL786456 IKH786456 IUD786456 JDZ786456 JNV786456 JXR786456 KHN786456 KRJ786456 LBF786456 LLB786456 LUX786456 MET786456 MOP786456 MYL786456 NIH786456 NSD786456 OBZ786456 OLV786456 OVR786456 PFN786456 PPJ786456 PZF786456 QJB786456 QSX786456 RCT786456 RMP786456 RWL786456 SGH786456 SQD786456 SZZ786456 TJV786456 TTR786456 UDN786456 UNJ786456 UXF786456 VHB786456 VQX786456 WAT786456 WKP786456 WUL786456 E851993 HZ851992 RV851992 ABR851992 ALN851992 AVJ851992 BFF851992 BPB851992 BYX851992 CIT851992 CSP851992 DCL851992 DMH851992 DWD851992 EFZ851992 EPV851992 EZR851992 FJN851992 FTJ851992 GDF851992 GNB851992 GWX851992 HGT851992 HQP851992 IAL851992 IKH851992 IUD851992 JDZ851992 JNV851992 JXR851992 KHN851992 KRJ851992 LBF851992 LLB851992 LUX851992 MET851992 MOP851992 MYL851992 NIH851992 NSD851992 OBZ851992 OLV851992 OVR851992 PFN851992 PPJ851992 PZF851992 QJB851992 QSX851992 RCT851992 RMP851992 RWL851992 SGH851992 SQD851992 SZZ851992 TJV851992 TTR851992 UDN851992 UNJ851992 UXF851992 VHB851992 VQX851992 WAT851992 WKP851992 WUL851992 E917529 HZ917528 RV917528 ABR917528 ALN917528 AVJ917528 BFF917528 BPB917528 BYX917528 CIT917528 CSP917528 DCL917528 DMH917528 DWD917528 EFZ917528 EPV917528 EZR917528 FJN917528 FTJ917528 GDF917528 GNB917528 GWX917528 HGT917528 HQP917528 IAL917528 IKH917528 IUD917528 JDZ917528 JNV917528 JXR917528 KHN917528 KRJ917528 LBF917528 LLB917528 LUX917528 MET917528 MOP917528 MYL917528 NIH917528 NSD917528 OBZ917528 OLV917528 OVR917528 PFN917528 PPJ917528 PZF917528 QJB917528 QSX917528 RCT917528 RMP917528 RWL917528 SGH917528 SQD917528 SZZ917528 TJV917528 TTR917528 UDN917528 UNJ917528 UXF917528 VHB917528 VQX917528 WAT917528 WKP917528 WUL917528 E983065 HZ983064 RV983064 ABR983064 ALN983064 AVJ983064 BFF983064 BPB983064 BYX983064 CIT983064 CSP983064 DCL983064 DMH983064 DWD983064 EFZ983064 EPV983064 EZR983064 FJN983064 FTJ983064 GDF983064 GNB983064 GWX983064 HGT983064 HQP983064 IAL983064 IKH983064 IUD983064 JDZ983064 JNV983064 JXR983064 KHN983064 KRJ983064 LBF983064 LLB983064 LUX983064 MET983064 MOP983064 MYL983064 NIH983064 NSD983064 OBZ983064 OLV983064 OVR983064 PFN983064 PPJ983064 PZF983064 QJB983064 QSX983064 RCT983064 RMP983064 RWL983064 SGH983064 SQD983064 SZZ983064 TJV983064 TTR983064 UDN983064 UNJ983064 UXF983064 VHB983064 VQX983064 WAT983064 WKP983064">
      <formula1>"男,女"</formula1>
    </dataValidation>
    <dataValidation type="list" allowBlank="1" showInputMessage="1" showErrorMessage="1" sqref="WUL983131:WUL983138 IF91:IF98 SB91:SB98 ABX91:ABX98 ALT91:ALT98 AVP91:AVP98 BFL91:BFL98 BPH91:BPH98 BZD91:BZD98 CIZ91:CIZ98 CSV91:CSV98 DCR91:DCR98 DMN91:DMN98 DWJ91:DWJ98 EGF91:EGF98 EQB91:EQB98 EZX91:EZX98 FJT91:FJT98 FTP91:FTP98 GDL91:GDL98 GNH91:GNH98 GXD91:GXD98 HGZ91:HGZ98 HQV91:HQV98 IAR91:IAR98 IKN91:IKN98 IUJ91:IUJ98 JEF91:JEF98 JOB91:JOB98 JXX91:JXX98 KHT91:KHT98 KRP91:KRP98 LBL91:LBL98 LLH91:LLH98 LVD91:LVD98 MEZ91:MEZ98 MOV91:MOV98 MYR91:MYR98 NIN91:NIN98 NSJ91:NSJ98 OCF91:OCF98 OMB91:OMB98 OVX91:OVX98 PFT91:PFT98 PPP91:PPP98 PZL91:PZL98 QJH91:QJH98 QTD91:QTD98 RCZ91:RCZ98 RMV91:RMV98 RWR91:RWR98 SGN91:SGN98 SQJ91:SQJ98 TAF91:TAF98 TKB91:TKB98 TTX91:TTX98 UDT91:UDT98 UNP91:UNP98 UXL91:UXL98 VHH91:VHH98 VRD91:VRD98 WAZ91:WAZ98 WKV91:WKV98 WUR91:WUR98 E65628:E65635 HZ65627:HZ65634 RV65627:RV65634 ABR65627:ABR65634 ALN65627:ALN65634 AVJ65627:AVJ65634 BFF65627:BFF65634 BPB65627:BPB65634 BYX65627:BYX65634 CIT65627:CIT65634 CSP65627:CSP65634 DCL65627:DCL65634 DMH65627:DMH65634 DWD65627:DWD65634 EFZ65627:EFZ65634 EPV65627:EPV65634 EZR65627:EZR65634 FJN65627:FJN65634 FTJ65627:FTJ65634 GDF65627:GDF65634 GNB65627:GNB65634 GWX65627:GWX65634 HGT65627:HGT65634 HQP65627:HQP65634 IAL65627:IAL65634 IKH65627:IKH65634 IUD65627:IUD65634 JDZ65627:JDZ65634 JNV65627:JNV65634 JXR65627:JXR65634 KHN65627:KHN65634 KRJ65627:KRJ65634 LBF65627:LBF65634 LLB65627:LLB65634 LUX65627:LUX65634 MET65627:MET65634 MOP65627:MOP65634 MYL65627:MYL65634 NIH65627:NIH65634 NSD65627:NSD65634 OBZ65627:OBZ65634 OLV65627:OLV65634 OVR65627:OVR65634 PFN65627:PFN65634 PPJ65627:PPJ65634 PZF65627:PZF65634 QJB65627:QJB65634 QSX65627:QSX65634 RCT65627:RCT65634 RMP65627:RMP65634 RWL65627:RWL65634 SGH65627:SGH65634 SQD65627:SQD65634 SZZ65627:SZZ65634 TJV65627:TJV65634 TTR65627:TTR65634 UDN65627:UDN65634 UNJ65627:UNJ65634 UXF65627:UXF65634 VHB65627:VHB65634 VQX65627:VQX65634 WAT65627:WAT65634 WKP65627:WKP65634 WUL65627:WUL65634 E131164:E131171 HZ131163:HZ131170 RV131163:RV131170 ABR131163:ABR131170 ALN131163:ALN131170 AVJ131163:AVJ131170 BFF131163:BFF131170 BPB131163:BPB131170 BYX131163:BYX131170 CIT131163:CIT131170 CSP131163:CSP131170 DCL131163:DCL131170 DMH131163:DMH131170 DWD131163:DWD131170 EFZ131163:EFZ131170 EPV131163:EPV131170 EZR131163:EZR131170 FJN131163:FJN131170 FTJ131163:FTJ131170 GDF131163:GDF131170 GNB131163:GNB131170 GWX131163:GWX131170 HGT131163:HGT131170 HQP131163:HQP131170 IAL131163:IAL131170 IKH131163:IKH131170 IUD131163:IUD131170 JDZ131163:JDZ131170 JNV131163:JNV131170 JXR131163:JXR131170 KHN131163:KHN131170 KRJ131163:KRJ131170 LBF131163:LBF131170 LLB131163:LLB131170 LUX131163:LUX131170 MET131163:MET131170 MOP131163:MOP131170 MYL131163:MYL131170 NIH131163:NIH131170 NSD131163:NSD131170 OBZ131163:OBZ131170 OLV131163:OLV131170 OVR131163:OVR131170 PFN131163:PFN131170 PPJ131163:PPJ131170 PZF131163:PZF131170 QJB131163:QJB131170 QSX131163:QSX131170 RCT131163:RCT131170 RMP131163:RMP131170 RWL131163:RWL131170 SGH131163:SGH131170 SQD131163:SQD131170 SZZ131163:SZZ131170 TJV131163:TJV131170 TTR131163:TTR131170 UDN131163:UDN131170 UNJ131163:UNJ131170 UXF131163:UXF131170 VHB131163:VHB131170 VQX131163:VQX131170 WAT131163:WAT131170 WKP131163:WKP131170 WUL131163:WUL131170 E196700:E196707 HZ196699:HZ196706 RV196699:RV196706 ABR196699:ABR196706 ALN196699:ALN196706 AVJ196699:AVJ196706 BFF196699:BFF196706 BPB196699:BPB196706 BYX196699:BYX196706 CIT196699:CIT196706 CSP196699:CSP196706 DCL196699:DCL196706 DMH196699:DMH196706 DWD196699:DWD196706 EFZ196699:EFZ196706 EPV196699:EPV196706 EZR196699:EZR196706 FJN196699:FJN196706 FTJ196699:FTJ196706 GDF196699:GDF196706 GNB196699:GNB196706 GWX196699:GWX196706 HGT196699:HGT196706 HQP196699:HQP196706 IAL196699:IAL196706 IKH196699:IKH196706 IUD196699:IUD196706 JDZ196699:JDZ196706 JNV196699:JNV196706 JXR196699:JXR196706 KHN196699:KHN196706 KRJ196699:KRJ196706 LBF196699:LBF196706 LLB196699:LLB196706 LUX196699:LUX196706 MET196699:MET196706 MOP196699:MOP196706 MYL196699:MYL196706 NIH196699:NIH196706 NSD196699:NSD196706 OBZ196699:OBZ196706 OLV196699:OLV196706 OVR196699:OVR196706 PFN196699:PFN196706 PPJ196699:PPJ196706 PZF196699:PZF196706 QJB196699:QJB196706 QSX196699:QSX196706 RCT196699:RCT196706 RMP196699:RMP196706 RWL196699:RWL196706 SGH196699:SGH196706 SQD196699:SQD196706 SZZ196699:SZZ196706 TJV196699:TJV196706 TTR196699:TTR196706 UDN196699:UDN196706 UNJ196699:UNJ196706 UXF196699:UXF196706 VHB196699:VHB196706 VQX196699:VQX196706 WAT196699:WAT196706 WKP196699:WKP196706 WUL196699:WUL196706 E262236:E262243 HZ262235:HZ262242 RV262235:RV262242 ABR262235:ABR262242 ALN262235:ALN262242 AVJ262235:AVJ262242 BFF262235:BFF262242 BPB262235:BPB262242 BYX262235:BYX262242 CIT262235:CIT262242 CSP262235:CSP262242 DCL262235:DCL262242 DMH262235:DMH262242 DWD262235:DWD262242 EFZ262235:EFZ262242 EPV262235:EPV262242 EZR262235:EZR262242 FJN262235:FJN262242 FTJ262235:FTJ262242 GDF262235:GDF262242 GNB262235:GNB262242 GWX262235:GWX262242 HGT262235:HGT262242 HQP262235:HQP262242 IAL262235:IAL262242 IKH262235:IKH262242 IUD262235:IUD262242 JDZ262235:JDZ262242 JNV262235:JNV262242 JXR262235:JXR262242 KHN262235:KHN262242 KRJ262235:KRJ262242 LBF262235:LBF262242 LLB262235:LLB262242 LUX262235:LUX262242 MET262235:MET262242 MOP262235:MOP262242 MYL262235:MYL262242 NIH262235:NIH262242 NSD262235:NSD262242 OBZ262235:OBZ262242 OLV262235:OLV262242 OVR262235:OVR262242 PFN262235:PFN262242 PPJ262235:PPJ262242 PZF262235:PZF262242 QJB262235:QJB262242 QSX262235:QSX262242 RCT262235:RCT262242 RMP262235:RMP262242 RWL262235:RWL262242 SGH262235:SGH262242 SQD262235:SQD262242 SZZ262235:SZZ262242 TJV262235:TJV262242 TTR262235:TTR262242 UDN262235:UDN262242 UNJ262235:UNJ262242 UXF262235:UXF262242 VHB262235:VHB262242 VQX262235:VQX262242 WAT262235:WAT262242 WKP262235:WKP262242 WUL262235:WUL262242 E327772:E327779 HZ327771:HZ327778 RV327771:RV327778 ABR327771:ABR327778 ALN327771:ALN327778 AVJ327771:AVJ327778 BFF327771:BFF327778 BPB327771:BPB327778 BYX327771:BYX327778 CIT327771:CIT327778 CSP327771:CSP327778 DCL327771:DCL327778 DMH327771:DMH327778 DWD327771:DWD327778 EFZ327771:EFZ327778 EPV327771:EPV327778 EZR327771:EZR327778 FJN327771:FJN327778 FTJ327771:FTJ327778 GDF327771:GDF327778 GNB327771:GNB327778 GWX327771:GWX327778 HGT327771:HGT327778 HQP327771:HQP327778 IAL327771:IAL327778 IKH327771:IKH327778 IUD327771:IUD327778 JDZ327771:JDZ327778 JNV327771:JNV327778 JXR327771:JXR327778 KHN327771:KHN327778 KRJ327771:KRJ327778 LBF327771:LBF327778 LLB327771:LLB327778 LUX327771:LUX327778 MET327771:MET327778 MOP327771:MOP327778 MYL327771:MYL327778 NIH327771:NIH327778 NSD327771:NSD327778 OBZ327771:OBZ327778 OLV327771:OLV327778 OVR327771:OVR327778 PFN327771:PFN327778 PPJ327771:PPJ327778 PZF327771:PZF327778 QJB327771:QJB327778 QSX327771:QSX327778 RCT327771:RCT327778 RMP327771:RMP327778 RWL327771:RWL327778 SGH327771:SGH327778 SQD327771:SQD327778 SZZ327771:SZZ327778 TJV327771:TJV327778 TTR327771:TTR327778 UDN327771:UDN327778 UNJ327771:UNJ327778 UXF327771:UXF327778 VHB327771:VHB327778 VQX327771:VQX327778 WAT327771:WAT327778 WKP327771:WKP327778 WUL327771:WUL327778 E393308:E393315 HZ393307:HZ393314 RV393307:RV393314 ABR393307:ABR393314 ALN393307:ALN393314 AVJ393307:AVJ393314 BFF393307:BFF393314 BPB393307:BPB393314 BYX393307:BYX393314 CIT393307:CIT393314 CSP393307:CSP393314 DCL393307:DCL393314 DMH393307:DMH393314 DWD393307:DWD393314 EFZ393307:EFZ393314 EPV393307:EPV393314 EZR393307:EZR393314 FJN393307:FJN393314 FTJ393307:FTJ393314 GDF393307:GDF393314 GNB393307:GNB393314 GWX393307:GWX393314 HGT393307:HGT393314 HQP393307:HQP393314 IAL393307:IAL393314 IKH393307:IKH393314 IUD393307:IUD393314 JDZ393307:JDZ393314 JNV393307:JNV393314 JXR393307:JXR393314 KHN393307:KHN393314 KRJ393307:KRJ393314 LBF393307:LBF393314 LLB393307:LLB393314 LUX393307:LUX393314 MET393307:MET393314 MOP393307:MOP393314 MYL393307:MYL393314 NIH393307:NIH393314 NSD393307:NSD393314 OBZ393307:OBZ393314 OLV393307:OLV393314 OVR393307:OVR393314 PFN393307:PFN393314 PPJ393307:PPJ393314 PZF393307:PZF393314 QJB393307:QJB393314 QSX393307:QSX393314 RCT393307:RCT393314 RMP393307:RMP393314 RWL393307:RWL393314 SGH393307:SGH393314 SQD393307:SQD393314 SZZ393307:SZZ393314 TJV393307:TJV393314 TTR393307:TTR393314 UDN393307:UDN393314 UNJ393307:UNJ393314 UXF393307:UXF393314 VHB393307:VHB393314 VQX393307:VQX393314 WAT393307:WAT393314 WKP393307:WKP393314 WUL393307:WUL393314 E458844:E458851 HZ458843:HZ458850 RV458843:RV458850 ABR458843:ABR458850 ALN458843:ALN458850 AVJ458843:AVJ458850 BFF458843:BFF458850 BPB458843:BPB458850 BYX458843:BYX458850 CIT458843:CIT458850 CSP458843:CSP458850 DCL458843:DCL458850 DMH458843:DMH458850 DWD458843:DWD458850 EFZ458843:EFZ458850 EPV458843:EPV458850 EZR458843:EZR458850 FJN458843:FJN458850 FTJ458843:FTJ458850 GDF458843:GDF458850 GNB458843:GNB458850 GWX458843:GWX458850 HGT458843:HGT458850 HQP458843:HQP458850 IAL458843:IAL458850 IKH458843:IKH458850 IUD458843:IUD458850 JDZ458843:JDZ458850 JNV458843:JNV458850 JXR458843:JXR458850 KHN458843:KHN458850 KRJ458843:KRJ458850 LBF458843:LBF458850 LLB458843:LLB458850 LUX458843:LUX458850 MET458843:MET458850 MOP458843:MOP458850 MYL458843:MYL458850 NIH458843:NIH458850 NSD458843:NSD458850 OBZ458843:OBZ458850 OLV458843:OLV458850 OVR458843:OVR458850 PFN458843:PFN458850 PPJ458843:PPJ458850 PZF458843:PZF458850 QJB458843:QJB458850 QSX458843:QSX458850 RCT458843:RCT458850 RMP458843:RMP458850 RWL458843:RWL458850 SGH458843:SGH458850 SQD458843:SQD458850 SZZ458843:SZZ458850 TJV458843:TJV458850 TTR458843:TTR458850 UDN458843:UDN458850 UNJ458843:UNJ458850 UXF458843:UXF458850 VHB458843:VHB458850 VQX458843:VQX458850 WAT458843:WAT458850 WKP458843:WKP458850 WUL458843:WUL458850 E524380:E524387 HZ524379:HZ524386 RV524379:RV524386 ABR524379:ABR524386 ALN524379:ALN524386 AVJ524379:AVJ524386 BFF524379:BFF524386 BPB524379:BPB524386 BYX524379:BYX524386 CIT524379:CIT524386 CSP524379:CSP524386 DCL524379:DCL524386 DMH524379:DMH524386 DWD524379:DWD524386 EFZ524379:EFZ524386 EPV524379:EPV524386 EZR524379:EZR524386 FJN524379:FJN524386 FTJ524379:FTJ524386 GDF524379:GDF524386 GNB524379:GNB524386 GWX524379:GWX524386 HGT524379:HGT524386 HQP524379:HQP524386 IAL524379:IAL524386 IKH524379:IKH524386 IUD524379:IUD524386 JDZ524379:JDZ524386 JNV524379:JNV524386 JXR524379:JXR524386 KHN524379:KHN524386 KRJ524379:KRJ524386 LBF524379:LBF524386 LLB524379:LLB524386 LUX524379:LUX524386 MET524379:MET524386 MOP524379:MOP524386 MYL524379:MYL524386 NIH524379:NIH524386 NSD524379:NSD524386 OBZ524379:OBZ524386 OLV524379:OLV524386 OVR524379:OVR524386 PFN524379:PFN524386 PPJ524379:PPJ524386 PZF524379:PZF524386 QJB524379:QJB524386 QSX524379:QSX524386 RCT524379:RCT524386 RMP524379:RMP524386 RWL524379:RWL524386 SGH524379:SGH524386 SQD524379:SQD524386 SZZ524379:SZZ524386 TJV524379:TJV524386 TTR524379:TTR524386 UDN524379:UDN524386 UNJ524379:UNJ524386 UXF524379:UXF524386 VHB524379:VHB524386 VQX524379:VQX524386 WAT524379:WAT524386 WKP524379:WKP524386 WUL524379:WUL524386 E589916:E589923 HZ589915:HZ589922 RV589915:RV589922 ABR589915:ABR589922 ALN589915:ALN589922 AVJ589915:AVJ589922 BFF589915:BFF589922 BPB589915:BPB589922 BYX589915:BYX589922 CIT589915:CIT589922 CSP589915:CSP589922 DCL589915:DCL589922 DMH589915:DMH589922 DWD589915:DWD589922 EFZ589915:EFZ589922 EPV589915:EPV589922 EZR589915:EZR589922 FJN589915:FJN589922 FTJ589915:FTJ589922 GDF589915:GDF589922 GNB589915:GNB589922 GWX589915:GWX589922 HGT589915:HGT589922 HQP589915:HQP589922 IAL589915:IAL589922 IKH589915:IKH589922 IUD589915:IUD589922 JDZ589915:JDZ589922 JNV589915:JNV589922 JXR589915:JXR589922 KHN589915:KHN589922 KRJ589915:KRJ589922 LBF589915:LBF589922 LLB589915:LLB589922 LUX589915:LUX589922 MET589915:MET589922 MOP589915:MOP589922 MYL589915:MYL589922 NIH589915:NIH589922 NSD589915:NSD589922 OBZ589915:OBZ589922 OLV589915:OLV589922 OVR589915:OVR589922 PFN589915:PFN589922 PPJ589915:PPJ589922 PZF589915:PZF589922 QJB589915:QJB589922 QSX589915:QSX589922 RCT589915:RCT589922 RMP589915:RMP589922 RWL589915:RWL589922 SGH589915:SGH589922 SQD589915:SQD589922 SZZ589915:SZZ589922 TJV589915:TJV589922 TTR589915:TTR589922 UDN589915:UDN589922 UNJ589915:UNJ589922 UXF589915:UXF589922 VHB589915:VHB589922 VQX589915:VQX589922 WAT589915:WAT589922 WKP589915:WKP589922 WUL589915:WUL589922 E655452:E655459 HZ655451:HZ655458 RV655451:RV655458 ABR655451:ABR655458 ALN655451:ALN655458 AVJ655451:AVJ655458 BFF655451:BFF655458 BPB655451:BPB655458 BYX655451:BYX655458 CIT655451:CIT655458 CSP655451:CSP655458 DCL655451:DCL655458 DMH655451:DMH655458 DWD655451:DWD655458 EFZ655451:EFZ655458 EPV655451:EPV655458 EZR655451:EZR655458 FJN655451:FJN655458 FTJ655451:FTJ655458 GDF655451:GDF655458 GNB655451:GNB655458 GWX655451:GWX655458 HGT655451:HGT655458 HQP655451:HQP655458 IAL655451:IAL655458 IKH655451:IKH655458 IUD655451:IUD655458 JDZ655451:JDZ655458 JNV655451:JNV655458 JXR655451:JXR655458 KHN655451:KHN655458 KRJ655451:KRJ655458 LBF655451:LBF655458 LLB655451:LLB655458 LUX655451:LUX655458 MET655451:MET655458 MOP655451:MOP655458 MYL655451:MYL655458 NIH655451:NIH655458 NSD655451:NSD655458 OBZ655451:OBZ655458 OLV655451:OLV655458 OVR655451:OVR655458 PFN655451:PFN655458 PPJ655451:PPJ655458 PZF655451:PZF655458 QJB655451:QJB655458 QSX655451:QSX655458 RCT655451:RCT655458 RMP655451:RMP655458 RWL655451:RWL655458 SGH655451:SGH655458 SQD655451:SQD655458 SZZ655451:SZZ655458 TJV655451:TJV655458 TTR655451:TTR655458 UDN655451:UDN655458 UNJ655451:UNJ655458 UXF655451:UXF655458 VHB655451:VHB655458 VQX655451:VQX655458 WAT655451:WAT655458 WKP655451:WKP655458 WUL655451:WUL655458 E720988:E720995 HZ720987:HZ720994 RV720987:RV720994 ABR720987:ABR720994 ALN720987:ALN720994 AVJ720987:AVJ720994 BFF720987:BFF720994 BPB720987:BPB720994 BYX720987:BYX720994 CIT720987:CIT720994 CSP720987:CSP720994 DCL720987:DCL720994 DMH720987:DMH720994 DWD720987:DWD720994 EFZ720987:EFZ720994 EPV720987:EPV720994 EZR720987:EZR720994 FJN720987:FJN720994 FTJ720987:FTJ720994 GDF720987:GDF720994 GNB720987:GNB720994 GWX720987:GWX720994 HGT720987:HGT720994 HQP720987:HQP720994 IAL720987:IAL720994 IKH720987:IKH720994 IUD720987:IUD720994 JDZ720987:JDZ720994 JNV720987:JNV720994 JXR720987:JXR720994 KHN720987:KHN720994 KRJ720987:KRJ720994 LBF720987:LBF720994 LLB720987:LLB720994 LUX720987:LUX720994 MET720987:MET720994 MOP720987:MOP720994 MYL720987:MYL720994 NIH720987:NIH720994 NSD720987:NSD720994 OBZ720987:OBZ720994 OLV720987:OLV720994 OVR720987:OVR720994 PFN720987:PFN720994 PPJ720987:PPJ720994 PZF720987:PZF720994 QJB720987:QJB720994 QSX720987:QSX720994 RCT720987:RCT720994 RMP720987:RMP720994 RWL720987:RWL720994 SGH720987:SGH720994 SQD720987:SQD720994 SZZ720987:SZZ720994 TJV720987:TJV720994 TTR720987:TTR720994 UDN720987:UDN720994 UNJ720987:UNJ720994 UXF720987:UXF720994 VHB720987:VHB720994 VQX720987:VQX720994 WAT720987:WAT720994 WKP720987:WKP720994 WUL720987:WUL720994 E786524:E786531 HZ786523:HZ786530 RV786523:RV786530 ABR786523:ABR786530 ALN786523:ALN786530 AVJ786523:AVJ786530 BFF786523:BFF786530 BPB786523:BPB786530 BYX786523:BYX786530 CIT786523:CIT786530 CSP786523:CSP786530 DCL786523:DCL786530 DMH786523:DMH786530 DWD786523:DWD786530 EFZ786523:EFZ786530 EPV786523:EPV786530 EZR786523:EZR786530 FJN786523:FJN786530 FTJ786523:FTJ786530 GDF786523:GDF786530 GNB786523:GNB786530 GWX786523:GWX786530 HGT786523:HGT786530 HQP786523:HQP786530 IAL786523:IAL786530 IKH786523:IKH786530 IUD786523:IUD786530 JDZ786523:JDZ786530 JNV786523:JNV786530 JXR786523:JXR786530 KHN786523:KHN786530 KRJ786523:KRJ786530 LBF786523:LBF786530 LLB786523:LLB786530 LUX786523:LUX786530 MET786523:MET786530 MOP786523:MOP786530 MYL786523:MYL786530 NIH786523:NIH786530 NSD786523:NSD786530 OBZ786523:OBZ786530 OLV786523:OLV786530 OVR786523:OVR786530 PFN786523:PFN786530 PPJ786523:PPJ786530 PZF786523:PZF786530 QJB786523:QJB786530 QSX786523:QSX786530 RCT786523:RCT786530 RMP786523:RMP786530 RWL786523:RWL786530 SGH786523:SGH786530 SQD786523:SQD786530 SZZ786523:SZZ786530 TJV786523:TJV786530 TTR786523:TTR786530 UDN786523:UDN786530 UNJ786523:UNJ786530 UXF786523:UXF786530 VHB786523:VHB786530 VQX786523:VQX786530 WAT786523:WAT786530 WKP786523:WKP786530 WUL786523:WUL786530 E852060:E852067 HZ852059:HZ852066 RV852059:RV852066 ABR852059:ABR852066 ALN852059:ALN852066 AVJ852059:AVJ852066 BFF852059:BFF852066 BPB852059:BPB852066 BYX852059:BYX852066 CIT852059:CIT852066 CSP852059:CSP852066 DCL852059:DCL852066 DMH852059:DMH852066 DWD852059:DWD852066 EFZ852059:EFZ852066 EPV852059:EPV852066 EZR852059:EZR852066 FJN852059:FJN852066 FTJ852059:FTJ852066 GDF852059:GDF852066 GNB852059:GNB852066 GWX852059:GWX852066 HGT852059:HGT852066 HQP852059:HQP852066 IAL852059:IAL852066 IKH852059:IKH852066 IUD852059:IUD852066 JDZ852059:JDZ852066 JNV852059:JNV852066 JXR852059:JXR852066 KHN852059:KHN852066 KRJ852059:KRJ852066 LBF852059:LBF852066 LLB852059:LLB852066 LUX852059:LUX852066 MET852059:MET852066 MOP852059:MOP852066 MYL852059:MYL852066 NIH852059:NIH852066 NSD852059:NSD852066 OBZ852059:OBZ852066 OLV852059:OLV852066 OVR852059:OVR852066 PFN852059:PFN852066 PPJ852059:PPJ852066 PZF852059:PZF852066 QJB852059:QJB852066 QSX852059:QSX852066 RCT852059:RCT852066 RMP852059:RMP852066 RWL852059:RWL852066 SGH852059:SGH852066 SQD852059:SQD852066 SZZ852059:SZZ852066 TJV852059:TJV852066 TTR852059:TTR852066 UDN852059:UDN852066 UNJ852059:UNJ852066 UXF852059:UXF852066 VHB852059:VHB852066 VQX852059:VQX852066 WAT852059:WAT852066 WKP852059:WKP852066 WUL852059:WUL852066 E917596:E917603 HZ917595:HZ917602 RV917595:RV917602 ABR917595:ABR917602 ALN917595:ALN917602 AVJ917595:AVJ917602 BFF917595:BFF917602 BPB917595:BPB917602 BYX917595:BYX917602 CIT917595:CIT917602 CSP917595:CSP917602 DCL917595:DCL917602 DMH917595:DMH917602 DWD917595:DWD917602 EFZ917595:EFZ917602 EPV917595:EPV917602 EZR917595:EZR917602 FJN917595:FJN917602 FTJ917595:FTJ917602 GDF917595:GDF917602 GNB917595:GNB917602 GWX917595:GWX917602 HGT917595:HGT917602 HQP917595:HQP917602 IAL917595:IAL917602 IKH917595:IKH917602 IUD917595:IUD917602 JDZ917595:JDZ917602 JNV917595:JNV917602 JXR917595:JXR917602 KHN917595:KHN917602 KRJ917595:KRJ917602 LBF917595:LBF917602 LLB917595:LLB917602 LUX917595:LUX917602 MET917595:MET917602 MOP917595:MOP917602 MYL917595:MYL917602 NIH917595:NIH917602 NSD917595:NSD917602 OBZ917595:OBZ917602 OLV917595:OLV917602 OVR917595:OVR917602 PFN917595:PFN917602 PPJ917595:PPJ917602 PZF917595:PZF917602 QJB917595:QJB917602 QSX917595:QSX917602 RCT917595:RCT917602 RMP917595:RMP917602 RWL917595:RWL917602 SGH917595:SGH917602 SQD917595:SQD917602 SZZ917595:SZZ917602 TJV917595:TJV917602 TTR917595:TTR917602 UDN917595:UDN917602 UNJ917595:UNJ917602 UXF917595:UXF917602 VHB917595:VHB917602 VQX917595:VQX917602 WAT917595:WAT917602 WKP917595:WKP917602 WUL917595:WUL917602 E983132:E983139 HZ983131:HZ983138 RV983131:RV983138 ABR983131:ABR983138 ALN983131:ALN983138 AVJ983131:AVJ983138 BFF983131:BFF983138 BPB983131:BPB983138 BYX983131:BYX983138 CIT983131:CIT983138 CSP983131:CSP983138 DCL983131:DCL983138 DMH983131:DMH983138 DWD983131:DWD983138 EFZ983131:EFZ983138 EPV983131:EPV983138 EZR983131:EZR983138 FJN983131:FJN983138 FTJ983131:FTJ983138 GDF983131:GDF983138 GNB983131:GNB983138 GWX983131:GWX983138 HGT983131:HGT983138 HQP983131:HQP983138 IAL983131:IAL983138 IKH983131:IKH983138 IUD983131:IUD983138 JDZ983131:JDZ983138 JNV983131:JNV983138 JXR983131:JXR983138 KHN983131:KHN983138 KRJ983131:KRJ983138 LBF983131:LBF983138 LLB983131:LLB983138 LUX983131:LUX983138 MET983131:MET983138 MOP983131:MOP983138 MYL983131:MYL983138 NIH983131:NIH983138 NSD983131:NSD983138 OBZ983131:OBZ983138 OLV983131:OLV983138 OVR983131:OVR983138 PFN983131:PFN983138 PPJ983131:PPJ983138 PZF983131:PZF983138 QJB983131:QJB983138 QSX983131:QSX983138 RCT983131:RCT983138 RMP983131:RMP983138 RWL983131:RWL983138 SGH983131:SGH983138 SQD983131:SQD983138 SZZ983131:SZZ983138 TJV983131:TJV983138 TTR983131:TTR983138 UDN983131:UDN983138 UNJ983131:UNJ983138 UXF983131:UXF983138 VHB983131:VHB983138 VQX983131:VQX983138 WAT983131:WAT983138 WKP983131:WKP983138">
      <formula1>"祖父,祖母,父,母,子,孫,兄,姉,弟,妹"</formula1>
    </dataValidation>
    <dataValidation type="list" allowBlank="1" showInputMessage="1" showErrorMessage="1" sqref="WUK983143 HX103 RT103 ABP103 ALL103 AVH103 BFD103 BOZ103 BYV103 CIR103 CSN103 DCJ103 DMF103 DWB103 EFX103 EPT103 EZP103 FJL103 FTH103 GDD103 GMZ103 GWV103 HGR103 HQN103 IAJ103 IKF103 IUB103 JDX103 JNT103 JXP103 KHL103 KRH103 LBD103 LKZ103 LUV103 MER103 MON103 MYJ103 NIF103 NSB103 OBX103 OLT103 OVP103 PFL103 PPH103 PZD103 QIZ103 QSV103 RCR103 RMN103 RWJ103 SGF103 SQB103 SZX103 TJT103 TTP103 UDL103 UNH103 UXD103 VGZ103 VQV103 WAR103 WKN103 WUJ103 D65640 HY65639 RU65639 ABQ65639 ALM65639 AVI65639 BFE65639 BPA65639 BYW65639 CIS65639 CSO65639 DCK65639 DMG65639 DWC65639 EFY65639 EPU65639 EZQ65639 FJM65639 FTI65639 GDE65639 GNA65639 GWW65639 HGS65639 HQO65639 IAK65639 IKG65639 IUC65639 JDY65639 JNU65639 JXQ65639 KHM65639 KRI65639 LBE65639 LLA65639 LUW65639 MES65639 MOO65639 MYK65639 NIG65639 NSC65639 OBY65639 OLU65639 OVQ65639 PFM65639 PPI65639 PZE65639 QJA65639 QSW65639 RCS65639 RMO65639 RWK65639 SGG65639 SQC65639 SZY65639 TJU65639 TTQ65639 UDM65639 UNI65639 UXE65639 VHA65639 VQW65639 WAS65639 WKO65639 WUK65639 D131176 HY131175 RU131175 ABQ131175 ALM131175 AVI131175 BFE131175 BPA131175 BYW131175 CIS131175 CSO131175 DCK131175 DMG131175 DWC131175 EFY131175 EPU131175 EZQ131175 FJM131175 FTI131175 GDE131175 GNA131175 GWW131175 HGS131175 HQO131175 IAK131175 IKG131175 IUC131175 JDY131175 JNU131175 JXQ131175 KHM131175 KRI131175 LBE131175 LLA131175 LUW131175 MES131175 MOO131175 MYK131175 NIG131175 NSC131175 OBY131175 OLU131175 OVQ131175 PFM131175 PPI131175 PZE131175 QJA131175 QSW131175 RCS131175 RMO131175 RWK131175 SGG131175 SQC131175 SZY131175 TJU131175 TTQ131175 UDM131175 UNI131175 UXE131175 VHA131175 VQW131175 WAS131175 WKO131175 WUK131175 D196712 HY196711 RU196711 ABQ196711 ALM196711 AVI196711 BFE196711 BPA196711 BYW196711 CIS196711 CSO196711 DCK196711 DMG196711 DWC196711 EFY196711 EPU196711 EZQ196711 FJM196711 FTI196711 GDE196711 GNA196711 GWW196711 HGS196711 HQO196711 IAK196711 IKG196711 IUC196711 JDY196711 JNU196711 JXQ196711 KHM196711 KRI196711 LBE196711 LLA196711 LUW196711 MES196711 MOO196711 MYK196711 NIG196711 NSC196711 OBY196711 OLU196711 OVQ196711 PFM196711 PPI196711 PZE196711 QJA196711 QSW196711 RCS196711 RMO196711 RWK196711 SGG196711 SQC196711 SZY196711 TJU196711 TTQ196711 UDM196711 UNI196711 UXE196711 VHA196711 VQW196711 WAS196711 WKO196711 WUK196711 D262248 HY262247 RU262247 ABQ262247 ALM262247 AVI262247 BFE262247 BPA262247 BYW262247 CIS262247 CSO262247 DCK262247 DMG262247 DWC262247 EFY262247 EPU262247 EZQ262247 FJM262247 FTI262247 GDE262247 GNA262247 GWW262247 HGS262247 HQO262247 IAK262247 IKG262247 IUC262247 JDY262247 JNU262247 JXQ262247 KHM262247 KRI262247 LBE262247 LLA262247 LUW262247 MES262247 MOO262247 MYK262247 NIG262247 NSC262247 OBY262247 OLU262247 OVQ262247 PFM262247 PPI262247 PZE262247 QJA262247 QSW262247 RCS262247 RMO262247 RWK262247 SGG262247 SQC262247 SZY262247 TJU262247 TTQ262247 UDM262247 UNI262247 UXE262247 VHA262247 VQW262247 WAS262247 WKO262247 WUK262247 D327784 HY327783 RU327783 ABQ327783 ALM327783 AVI327783 BFE327783 BPA327783 BYW327783 CIS327783 CSO327783 DCK327783 DMG327783 DWC327783 EFY327783 EPU327783 EZQ327783 FJM327783 FTI327783 GDE327783 GNA327783 GWW327783 HGS327783 HQO327783 IAK327783 IKG327783 IUC327783 JDY327783 JNU327783 JXQ327783 KHM327783 KRI327783 LBE327783 LLA327783 LUW327783 MES327783 MOO327783 MYK327783 NIG327783 NSC327783 OBY327783 OLU327783 OVQ327783 PFM327783 PPI327783 PZE327783 QJA327783 QSW327783 RCS327783 RMO327783 RWK327783 SGG327783 SQC327783 SZY327783 TJU327783 TTQ327783 UDM327783 UNI327783 UXE327783 VHA327783 VQW327783 WAS327783 WKO327783 WUK327783 D393320 HY393319 RU393319 ABQ393319 ALM393319 AVI393319 BFE393319 BPA393319 BYW393319 CIS393319 CSO393319 DCK393319 DMG393319 DWC393319 EFY393319 EPU393319 EZQ393319 FJM393319 FTI393319 GDE393319 GNA393319 GWW393319 HGS393319 HQO393319 IAK393319 IKG393319 IUC393319 JDY393319 JNU393319 JXQ393319 KHM393319 KRI393319 LBE393319 LLA393319 LUW393319 MES393319 MOO393319 MYK393319 NIG393319 NSC393319 OBY393319 OLU393319 OVQ393319 PFM393319 PPI393319 PZE393319 QJA393319 QSW393319 RCS393319 RMO393319 RWK393319 SGG393319 SQC393319 SZY393319 TJU393319 TTQ393319 UDM393319 UNI393319 UXE393319 VHA393319 VQW393319 WAS393319 WKO393319 WUK393319 D458856 HY458855 RU458855 ABQ458855 ALM458855 AVI458855 BFE458855 BPA458855 BYW458855 CIS458855 CSO458855 DCK458855 DMG458855 DWC458855 EFY458855 EPU458855 EZQ458855 FJM458855 FTI458855 GDE458855 GNA458855 GWW458855 HGS458855 HQO458855 IAK458855 IKG458855 IUC458855 JDY458855 JNU458855 JXQ458855 KHM458855 KRI458855 LBE458855 LLA458855 LUW458855 MES458855 MOO458855 MYK458855 NIG458855 NSC458855 OBY458855 OLU458855 OVQ458855 PFM458855 PPI458855 PZE458855 QJA458855 QSW458855 RCS458855 RMO458855 RWK458855 SGG458855 SQC458855 SZY458855 TJU458855 TTQ458855 UDM458855 UNI458855 UXE458855 VHA458855 VQW458855 WAS458855 WKO458855 WUK458855 D524392 HY524391 RU524391 ABQ524391 ALM524391 AVI524391 BFE524391 BPA524391 BYW524391 CIS524391 CSO524391 DCK524391 DMG524391 DWC524391 EFY524391 EPU524391 EZQ524391 FJM524391 FTI524391 GDE524391 GNA524391 GWW524391 HGS524391 HQO524391 IAK524391 IKG524391 IUC524391 JDY524391 JNU524391 JXQ524391 KHM524391 KRI524391 LBE524391 LLA524391 LUW524391 MES524391 MOO524391 MYK524391 NIG524391 NSC524391 OBY524391 OLU524391 OVQ524391 PFM524391 PPI524391 PZE524391 QJA524391 QSW524391 RCS524391 RMO524391 RWK524391 SGG524391 SQC524391 SZY524391 TJU524391 TTQ524391 UDM524391 UNI524391 UXE524391 VHA524391 VQW524391 WAS524391 WKO524391 WUK524391 D589928 HY589927 RU589927 ABQ589927 ALM589927 AVI589927 BFE589927 BPA589927 BYW589927 CIS589927 CSO589927 DCK589927 DMG589927 DWC589927 EFY589927 EPU589927 EZQ589927 FJM589927 FTI589927 GDE589927 GNA589927 GWW589927 HGS589927 HQO589927 IAK589927 IKG589927 IUC589927 JDY589927 JNU589927 JXQ589927 KHM589927 KRI589927 LBE589927 LLA589927 LUW589927 MES589927 MOO589927 MYK589927 NIG589927 NSC589927 OBY589927 OLU589927 OVQ589927 PFM589927 PPI589927 PZE589927 QJA589927 QSW589927 RCS589927 RMO589927 RWK589927 SGG589927 SQC589927 SZY589927 TJU589927 TTQ589927 UDM589927 UNI589927 UXE589927 VHA589927 VQW589927 WAS589927 WKO589927 WUK589927 D655464 HY655463 RU655463 ABQ655463 ALM655463 AVI655463 BFE655463 BPA655463 BYW655463 CIS655463 CSO655463 DCK655463 DMG655463 DWC655463 EFY655463 EPU655463 EZQ655463 FJM655463 FTI655463 GDE655463 GNA655463 GWW655463 HGS655463 HQO655463 IAK655463 IKG655463 IUC655463 JDY655463 JNU655463 JXQ655463 KHM655463 KRI655463 LBE655463 LLA655463 LUW655463 MES655463 MOO655463 MYK655463 NIG655463 NSC655463 OBY655463 OLU655463 OVQ655463 PFM655463 PPI655463 PZE655463 QJA655463 QSW655463 RCS655463 RMO655463 RWK655463 SGG655463 SQC655463 SZY655463 TJU655463 TTQ655463 UDM655463 UNI655463 UXE655463 VHA655463 VQW655463 WAS655463 WKO655463 WUK655463 D721000 HY720999 RU720999 ABQ720999 ALM720999 AVI720999 BFE720999 BPA720999 BYW720999 CIS720999 CSO720999 DCK720999 DMG720999 DWC720999 EFY720999 EPU720999 EZQ720999 FJM720999 FTI720999 GDE720999 GNA720999 GWW720999 HGS720999 HQO720999 IAK720999 IKG720999 IUC720999 JDY720999 JNU720999 JXQ720999 KHM720999 KRI720999 LBE720999 LLA720999 LUW720999 MES720999 MOO720999 MYK720999 NIG720999 NSC720999 OBY720999 OLU720999 OVQ720999 PFM720999 PPI720999 PZE720999 QJA720999 QSW720999 RCS720999 RMO720999 RWK720999 SGG720999 SQC720999 SZY720999 TJU720999 TTQ720999 UDM720999 UNI720999 UXE720999 VHA720999 VQW720999 WAS720999 WKO720999 WUK720999 D786536 HY786535 RU786535 ABQ786535 ALM786535 AVI786535 BFE786535 BPA786535 BYW786535 CIS786535 CSO786535 DCK786535 DMG786535 DWC786535 EFY786535 EPU786535 EZQ786535 FJM786535 FTI786535 GDE786535 GNA786535 GWW786535 HGS786535 HQO786535 IAK786535 IKG786535 IUC786535 JDY786535 JNU786535 JXQ786535 KHM786535 KRI786535 LBE786535 LLA786535 LUW786535 MES786535 MOO786535 MYK786535 NIG786535 NSC786535 OBY786535 OLU786535 OVQ786535 PFM786535 PPI786535 PZE786535 QJA786535 QSW786535 RCS786535 RMO786535 RWK786535 SGG786535 SQC786535 SZY786535 TJU786535 TTQ786535 UDM786535 UNI786535 UXE786535 VHA786535 VQW786535 WAS786535 WKO786535 WUK786535 D852072 HY852071 RU852071 ABQ852071 ALM852071 AVI852071 BFE852071 BPA852071 BYW852071 CIS852071 CSO852071 DCK852071 DMG852071 DWC852071 EFY852071 EPU852071 EZQ852071 FJM852071 FTI852071 GDE852071 GNA852071 GWW852071 HGS852071 HQO852071 IAK852071 IKG852071 IUC852071 JDY852071 JNU852071 JXQ852071 KHM852071 KRI852071 LBE852071 LLA852071 LUW852071 MES852071 MOO852071 MYK852071 NIG852071 NSC852071 OBY852071 OLU852071 OVQ852071 PFM852071 PPI852071 PZE852071 QJA852071 QSW852071 RCS852071 RMO852071 RWK852071 SGG852071 SQC852071 SZY852071 TJU852071 TTQ852071 UDM852071 UNI852071 UXE852071 VHA852071 VQW852071 WAS852071 WKO852071 WUK852071 D917608 HY917607 RU917607 ABQ917607 ALM917607 AVI917607 BFE917607 BPA917607 BYW917607 CIS917607 CSO917607 DCK917607 DMG917607 DWC917607 EFY917607 EPU917607 EZQ917607 FJM917607 FTI917607 GDE917607 GNA917607 GWW917607 HGS917607 HQO917607 IAK917607 IKG917607 IUC917607 JDY917607 JNU917607 JXQ917607 KHM917607 KRI917607 LBE917607 LLA917607 LUW917607 MES917607 MOO917607 MYK917607 NIG917607 NSC917607 OBY917607 OLU917607 OVQ917607 PFM917607 PPI917607 PZE917607 QJA917607 QSW917607 RCS917607 RMO917607 RWK917607 SGG917607 SQC917607 SZY917607 TJU917607 TTQ917607 UDM917607 UNI917607 UXE917607 VHA917607 VQW917607 WAS917607 WKO917607 WUK917607 D983144 HY983143 RU983143 ABQ983143 ALM983143 AVI983143 BFE983143 BPA983143 BYW983143 CIS983143 CSO983143 DCK983143 DMG983143 DWC983143 EFY983143 EPU983143 EZQ983143 FJM983143 FTI983143 GDE983143 GNA983143 GWW983143 HGS983143 HQO983143 IAK983143 IKG983143 IUC983143 JDY983143 JNU983143 JXQ983143 KHM983143 KRI983143 LBE983143 LLA983143 LUW983143 MES983143 MOO983143 MYK983143 NIG983143 NSC983143 OBY983143 OLU983143 OVQ983143 PFM983143 PPI983143 PZE983143 QJA983143 QSW983143 RCS983143 RMO983143 RWK983143 SGG983143 SQC983143 SZY983143 TJU983143 TTQ983143 UDM983143 UNI983143 UXE983143 VHA983143 VQW983143 WAS983143 WKO983143">
      <formula1>"離別等,死別"</formula1>
    </dataValidation>
    <dataValidation type="list" allowBlank="1" showInputMessage="1" showErrorMessage="1" sqref="WUO983143 IB103 RX103 ABT103 ALP103 AVL103 BFH103 BPD103 BYZ103 CIV103 CSR103 DCN103 DMJ103 DWF103 EGB103 EPX103 EZT103 FJP103 FTL103 GDH103 GND103 GWZ103 HGV103 HQR103 IAN103 IKJ103 IUF103 JEB103 JNX103 JXT103 KHP103 KRL103 LBH103 LLD103 LUZ103 MEV103 MOR103 MYN103 NIJ103 NSF103 OCB103 OLX103 OVT103 PFP103 PPL103 PZH103 QJD103 QSZ103 RCV103 RMR103 RWN103 SGJ103 SQF103 TAB103 TJX103 TTT103 UDP103 UNL103 UXH103 VHD103 VQZ103 WAV103 WKR103 WUN103 H65640 IC65639 RY65639 ABU65639 ALQ65639 AVM65639 BFI65639 BPE65639 BZA65639 CIW65639 CSS65639 DCO65639 DMK65639 DWG65639 EGC65639 EPY65639 EZU65639 FJQ65639 FTM65639 GDI65639 GNE65639 GXA65639 HGW65639 HQS65639 IAO65639 IKK65639 IUG65639 JEC65639 JNY65639 JXU65639 KHQ65639 KRM65639 LBI65639 LLE65639 LVA65639 MEW65639 MOS65639 MYO65639 NIK65639 NSG65639 OCC65639 OLY65639 OVU65639 PFQ65639 PPM65639 PZI65639 QJE65639 QTA65639 RCW65639 RMS65639 RWO65639 SGK65639 SQG65639 TAC65639 TJY65639 TTU65639 UDQ65639 UNM65639 UXI65639 VHE65639 VRA65639 WAW65639 WKS65639 WUO65639 H131176 IC131175 RY131175 ABU131175 ALQ131175 AVM131175 BFI131175 BPE131175 BZA131175 CIW131175 CSS131175 DCO131175 DMK131175 DWG131175 EGC131175 EPY131175 EZU131175 FJQ131175 FTM131175 GDI131175 GNE131175 GXA131175 HGW131175 HQS131175 IAO131175 IKK131175 IUG131175 JEC131175 JNY131175 JXU131175 KHQ131175 KRM131175 LBI131175 LLE131175 LVA131175 MEW131175 MOS131175 MYO131175 NIK131175 NSG131175 OCC131175 OLY131175 OVU131175 PFQ131175 PPM131175 PZI131175 QJE131175 QTA131175 RCW131175 RMS131175 RWO131175 SGK131175 SQG131175 TAC131175 TJY131175 TTU131175 UDQ131175 UNM131175 UXI131175 VHE131175 VRA131175 WAW131175 WKS131175 WUO131175 H196712 IC196711 RY196711 ABU196711 ALQ196711 AVM196711 BFI196711 BPE196711 BZA196711 CIW196711 CSS196711 DCO196711 DMK196711 DWG196711 EGC196711 EPY196711 EZU196711 FJQ196711 FTM196711 GDI196711 GNE196711 GXA196711 HGW196711 HQS196711 IAO196711 IKK196711 IUG196711 JEC196711 JNY196711 JXU196711 KHQ196711 KRM196711 LBI196711 LLE196711 LVA196711 MEW196711 MOS196711 MYO196711 NIK196711 NSG196711 OCC196711 OLY196711 OVU196711 PFQ196711 PPM196711 PZI196711 QJE196711 QTA196711 RCW196711 RMS196711 RWO196711 SGK196711 SQG196711 TAC196711 TJY196711 TTU196711 UDQ196711 UNM196711 UXI196711 VHE196711 VRA196711 WAW196711 WKS196711 WUO196711 H262248 IC262247 RY262247 ABU262247 ALQ262247 AVM262247 BFI262247 BPE262247 BZA262247 CIW262247 CSS262247 DCO262247 DMK262247 DWG262247 EGC262247 EPY262247 EZU262247 FJQ262247 FTM262247 GDI262247 GNE262247 GXA262247 HGW262247 HQS262247 IAO262247 IKK262247 IUG262247 JEC262247 JNY262247 JXU262247 KHQ262247 KRM262247 LBI262247 LLE262247 LVA262247 MEW262247 MOS262247 MYO262247 NIK262247 NSG262247 OCC262247 OLY262247 OVU262247 PFQ262247 PPM262247 PZI262247 QJE262247 QTA262247 RCW262247 RMS262247 RWO262247 SGK262247 SQG262247 TAC262247 TJY262247 TTU262247 UDQ262247 UNM262247 UXI262247 VHE262247 VRA262247 WAW262247 WKS262247 WUO262247 H327784 IC327783 RY327783 ABU327783 ALQ327783 AVM327783 BFI327783 BPE327783 BZA327783 CIW327783 CSS327783 DCO327783 DMK327783 DWG327783 EGC327783 EPY327783 EZU327783 FJQ327783 FTM327783 GDI327783 GNE327783 GXA327783 HGW327783 HQS327783 IAO327783 IKK327783 IUG327783 JEC327783 JNY327783 JXU327783 KHQ327783 KRM327783 LBI327783 LLE327783 LVA327783 MEW327783 MOS327783 MYO327783 NIK327783 NSG327783 OCC327783 OLY327783 OVU327783 PFQ327783 PPM327783 PZI327783 QJE327783 QTA327783 RCW327783 RMS327783 RWO327783 SGK327783 SQG327783 TAC327783 TJY327783 TTU327783 UDQ327783 UNM327783 UXI327783 VHE327783 VRA327783 WAW327783 WKS327783 WUO327783 H393320 IC393319 RY393319 ABU393319 ALQ393319 AVM393319 BFI393319 BPE393319 BZA393319 CIW393319 CSS393319 DCO393319 DMK393319 DWG393319 EGC393319 EPY393319 EZU393319 FJQ393319 FTM393319 GDI393319 GNE393319 GXA393319 HGW393319 HQS393319 IAO393319 IKK393319 IUG393319 JEC393319 JNY393319 JXU393319 KHQ393319 KRM393319 LBI393319 LLE393319 LVA393319 MEW393319 MOS393319 MYO393319 NIK393319 NSG393319 OCC393319 OLY393319 OVU393319 PFQ393319 PPM393319 PZI393319 QJE393319 QTA393319 RCW393319 RMS393319 RWO393319 SGK393319 SQG393319 TAC393319 TJY393319 TTU393319 UDQ393319 UNM393319 UXI393319 VHE393319 VRA393319 WAW393319 WKS393319 WUO393319 H458856 IC458855 RY458855 ABU458855 ALQ458855 AVM458855 BFI458855 BPE458855 BZA458855 CIW458855 CSS458855 DCO458855 DMK458855 DWG458855 EGC458855 EPY458855 EZU458855 FJQ458855 FTM458855 GDI458855 GNE458855 GXA458855 HGW458855 HQS458855 IAO458855 IKK458855 IUG458855 JEC458855 JNY458855 JXU458855 KHQ458855 KRM458855 LBI458855 LLE458855 LVA458855 MEW458855 MOS458855 MYO458855 NIK458855 NSG458855 OCC458855 OLY458855 OVU458855 PFQ458855 PPM458855 PZI458855 QJE458855 QTA458855 RCW458855 RMS458855 RWO458855 SGK458855 SQG458855 TAC458855 TJY458855 TTU458855 UDQ458855 UNM458855 UXI458855 VHE458855 VRA458855 WAW458855 WKS458855 WUO458855 H524392 IC524391 RY524391 ABU524391 ALQ524391 AVM524391 BFI524391 BPE524391 BZA524391 CIW524391 CSS524391 DCO524391 DMK524391 DWG524391 EGC524391 EPY524391 EZU524391 FJQ524391 FTM524391 GDI524391 GNE524391 GXA524391 HGW524391 HQS524391 IAO524391 IKK524391 IUG524391 JEC524391 JNY524391 JXU524391 KHQ524391 KRM524391 LBI524391 LLE524391 LVA524391 MEW524391 MOS524391 MYO524391 NIK524391 NSG524391 OCC524391 OLY524391 OVU524391 PFQ524391 PPM524391 PZI524391 QJE524391 QTA524391 RCW524391 RMS524391 RWO524391 SGK524391 SQG524391 TAC524391 TJY524391 TTU524391 UDQ524391 UNM524391 UXI524391 VHE524391 VRA524391 WAW524391 WKS524391 WUO524391 H589928 IC589927 RY589927 ABU589927 ALQ589927 AVM589927 BFI589927 BPE589927 BZA589927 CIW589927 CSS589927 DCO589927 DMK589927 DWG589927 EGC589927 EPY589927 EZU589927 FJQ589927 FTM589927 GDI589927 GNE589927 GXA589927 HGW589927 HQS589927 IAO589927 IKK589927 IUG589927 JEC589927 JNY589927 JXU589927 KHQ589927 KRM589927 LBI589927 LLE589927 LVA589927 MEW589927 MOS589927 MYO589927 NIK589927 NSG589927 OCC589927 OLY589927 OVU589927 PFQ589927 PPM589927 PZI589927 QJE589927 QTA589927 RCW589927 RMS589927 RWO589927 SGK589927 SQG589927 TAC589927 TJY589927 TTU589927 UDQ589927 UNM589927 UXI589927 VHE589927 VRA589927 WAW589927 WKS589927 WUO589927 H655464 IC655463 RY655463 ABU655463 ALQ655463 AVM655463 BFI655463 BPE655463 BZA655463 CIW655463 CSS655463 DCO655463 DMK655463 DWG655463 EGC655463 EPY655463 EZU655463 FJQ655463 FTM655463 GDI655463 GNE655463 GXA655463 HGW655463 HQS655463 IAO655463 IKK655463 IUG655463 JEC655463 JNY655463 JXU655463 KHQ655463 KRM655463 LBI655463 LLE655463 LVA655463 MEW655463 MOS655463 MYO655463 NIK655463 NSG655463 OCC655463 OLY655463 OVU655463 PFQ655463 PPM655463 PZI655463 QJE655463 QTA655463 RCW655463 RMS655463 RWO655463 SGK655463 SQG655463 TAC655463 TJY655463 TTU655463 UDQ655463 UNM655463 UXI655463 VHE655463 VRA655463 WAW655463 WKS655463 WUO655463 H721000 IC720999 RY720999 ABU720999 ALQ720999 AVM720999 BFI720999 BPE720999 BZA720999 CIW720999 CSS720999 DCO720999 DMK720999 DWG720999 EGC720999 EPY720999 EZU720999 FJQ720999 FTM720999 GDI720999 GNE720999 GXA720999 HGW720999 HQS720999 IAO720999 IKK720999 IUG720999 JEC720999 JNY720999 JXU720999 KHQ720999 KRM720999 LBI720999 LLE720999 LVA720999 MEW720999 MOS720999 MYO720999 NIK720999 NSG720999 OCC720999 OLY720999 OVU720999 PFQ720999 PPM720999 PZI720999 QJE720999 QTA720999 RCW720999 RMS720999 RWO720999 SGK720999 SQG720999 TAC720999 TJY720999 TTU720999 UDQ720999 UNM720999 UXI720999 VHE720999 VRA720999 WAW720999 WKS720999 WUO720999 H786536 IC786535 RY786535 ABU786535 ALQ786535 AVM786535 BFI786535 BPE786535 BZA786535 CIW786535 CSS786535 DCO786535 DMK786535 DWG786535 EGC786535 EPY786535 EZU786535 FJQ786535 FTM786535 GDI786535 GNE786535 GXA786535 HGW786535 HQS786535 IAO786535 IKK786535 IUG786535 JEC786535 JNY786535 JXU786535 KHQ786535 KRM786535 LBI786535 LLE786535 LVA786535 MEW786535 MOS786535 MYO786535 NIK786535 NSG786535 OCC786535 OLY786535 OVU786535 PFQ786535 PPM786535 PZI786535 QJE786535 QTA786535 RCW786535 RMS786535 RWO786535 SGK786535 SQG786535 TAC786535 TJY786535 TTU786535 UDQ786535 UNM786535 UXI786535 VHE786535 VRA786535 WAW786535 WKS786535 WUO786535 H852072 IC852071 RY852071 ABU852071 ALQ852071 AVM852071 BFI852071 BPE852071 BZA852071 CIW852071 CSS852071 DCO852071 DMK852071 DWG852071 EGC852071 EPY852071 EZU852071 FJQ852071 FTM852071 GDI852071 GNE852071 GXA852071 HGW852071 HQS852071 IAO852071 IKK852071 IUG852071 JEC852071 JNY852071 JXU852071 KHQ852071 KRM852071 LBI852071 LLE852071 LVA852071 MEW852071 MOS852071 MYO852071 NIK852071 NSG852071 OCC852071 OLY852071 OVU852071 PFQ852071 PPM852071 PZI852071 QJE852071 QTA852071 RCW852071 RMS852071 RWO852071 SGK852071 SQG852071 TAC852071 TJY852071 TTU852071 UDQ852071 UNM852071 UXI852071 VHE852071 VRA852071 WAW852071 WKS852071 WUO852071 H917608 IC917607 RY917607 ABU917607 ALQ917607 AVM917607 BFI917607 BPE917607 BZA917607 CIW917607 CSS917607 DCO917607 DMK917607 DWG917607 EGC917607 EPY917607 EZU917607 FJQ917607 FTM917607 GDI917607 GNE917607 GXA917607 HGW917607 HQS917607 IAO917607 IKK917607 IUG917607 JEC917607 JNY917607 JXU917607 KHQ917607 KRM917607 LBI917607 LLE917607 LVA917607 MEW917607 MOS917607 MYO917607 NIK917607 NSG917607 OCC917607 OLY917607 OVU917607 PFQ917607 PPM917607 PZI917607 QJE917607 QTA917607 RCW917607 RMS917607 RWO917607 SGK917607 SQG917607 TAC917607 TJY917607 TTU917607 UDQ917607 UNM917607 UXI917607 VHE917607 VRA917607 WAW917607 WKS917607 WUO917607 H983144 IC983143 RY983143 ABU983143 ALQ983143 AVM983143 BFI983143 BPE983143 BZA983143 CIW983143 CSS983143 DCO983143 DMK983143 DWG983143 EGC983143 EPY983143 EZU983143 FJQ983143 FTM983143 GDI983143 GNE983143 GXA983143 HGW983143 HQS983143 IAO983143 IKK983143 IUG983143 JEC983143 JNY983143 JXU983143 KHQ983143 KRM983143 LBI983143 LLE983143 LVA983143 MEW983143 MOS983143 MYO983143 NIK983143 NSG983143 OCC983143 OLY983143 OVU983143 PFQ983143 PPM983143 PZI983143 QJE983143 QTA983143 RCW983143 RMS983143 RWO983143 SGK983143 SQG983143 TAC983143 TJY983143 TTU983143 UDQ983143 UNM983143 UXI983143 VHE983143 VRA983143 WAW983143 WKS983143">
      <formula1>"有,無"</formula1>
    </dataValidation>
    <dataValidation type="list" allowBlank="1" showInputMessage="1" showErrorMessage="1" sqref="G86:G93 IH91:IH98 SD91:SD98 ABZ91:ABZ98 ALV91:ALV98 AVR91:AVR98 BFN91:BFN98 BPJ91:BPJ98 BZF91:BZF98 CJB91:CJB98 CSX91:CSX98 DCT91:DCT98 DMP91:DMP98 DWL91:DWL98 EGH91:EGH98 EQD91:EQD98 EZZ91:EZZ98 FJV91:FJV98 FTR91:FTR98 GDN91:GDN98 GNJ91:GNJ98 GXF91:GXF98 HHB91:HHB98 HQX91:HQX98 IAT91:IAT98 IKP91:IKP98 IUL91:IUL98 JEH91:JEH98 JOD91:JOD98 JXZ91:JXZ98 KHV91:KHV98 KRR91:KRR98 LBN91:LBN98 LLJ91:LLJ98 LVF91:LVF98 MFB91:MFB98 MOX91:MOX98 MYT91:MYT98 NIP91:NIP98 NSL91:NSL98 OCH91:OCH98 OMD91:OMD98 OVZ91:OVZ98 PFV91:PFV98 PPR91:PPR98 PZN91:PZN98 QJJ91:QJJ98 QTF91:QTF98 RDB91:RDB98 RMX91:RMX98 RWT91:RWT98 SGP91:SGP98 SQL91:SQL98 TAH91:TAH98 TKD91:TKD98 TTZ91:TTZ98 UDV91:UDV98 UNR91:UNR98 UXN91:UXN98 VHJ91:VHJ98 VRF91:VRF98 WBB91:WBB98 WKX91:WKX98 WUT91:WUT98 G65628:G65635 IB65627:IB65634 RX65627:RX65634 ABT65627:ABT65634 ALP65627:ALP65634 AVL65627:AVL65634 BFH65627:BFH65634 BPD65627:BPD65634 BYZ65627:BYZ65634 CIV65627:CIV65634 CSR65627:CSR65634 DCN65627:DCN65634 DMJ65627:DMJ65634 DWF65627:DWF65634 EGB65627:EGB65634 EPX65627:EPX65634 EZT65627:EZT65634 FJP65627:FJP65634 FTL65627:FTL65634 GDH65627:GDH65634 GND65627:GND65634 GWZ65627:GWZ65634 HGV65627:HGV65634 HQR65627:HQR65634 IAN65627:IAN65634 IKJ65627:IKJ65634 IUF65627:IUF65634 JEB65627:JEB65634 JNX65627:JNX65634 JXT65627:JXT65634 KHP65627:KHP65634 KRL65627:KRL65634 LBH65627:LBH65634 LLD65627:LLD65634 LUZ65627:LUZ65634 MEV65627:MEV65634 MOR65627:MOR65634 MYN65627:MYN65634 NIJ65627:NIJ65634 NSF65627:NSF65634 OCB65627:OCB65634 OLX65627:OLX65634 OVT65627:OVT65634 PFP65627:PFP65634 PPL65627:PPL65634 PZH65627:PZH65634 QJD65627:QJD65634 QSZ65627:QSZ65634 RCV65627:RCV65634 RMR65627:RMR65634 RWN65627:RWN65634 SGJ65627:SGJ65634 SQF65627:SQF65634 TAB65627:TAB65634 TJX65627:TJX65634 TTT65627:TTT65634 UDP65627:UDP65634 UNL65627:UNL65634 UXH65627:UXH65634 VHD65627:VHD65634 VQZ65627:VQZ65634 WAV65627:WAV65634 WKR65627:WKR65634 WUN65627:WUN65634 G131164:G131171 IB131163:IB131170 RX131163:RX131170 ABT131163:ABT131170 ALP131163:ALP131170 AVL131163:AVL131170 BFH131163:BFH131170 BPD131163:BPD131170 BYZ131163:BYZ131170 CIV131163:CIV131170 CSR131163:CSR131170 DCN131163:DCN131170 DMJ131163:DMJ131170 DWF131163:DWF131170 EGB131163:EGB131170 EPX131163:EPX131170 EZT131163:EZT131170 FJP131163:FJP131170 FTL131163:FTL131170 GDH131163:GDH131170 GND131163:GND131170 GWZ131163:GWZ131170 HGV131163:HGV131170 HQR131163:HQR131170 IAN131163:IAN131170 IKJ131163:IKJ131170 IUF131163:IUF131170 JEB131163:JEB131170 JNX131163:JNX131170 JXT131163:JXT131170 KHP131163:KHP131170 KRL131163:KRL131170 LBH131163:LBH131170 LLD131163:LLD131170 LUZ131163:LUZ131170 MEV131163:MEV131170 MOR131163:MOR131170 MYN131163:MYN131170 NIJ131163:NIJ131170 NSF131163:NSF131170 OCB131163:OCB131170 OLX131163:OLX131170 OVT131163:OVT131170 PFP131163:PFP131170 PPL131163:PPL131170 PZH131163:PZH131170 QJD131163:QJD131170 QSZ131163:QSZ131170 RCV131163:RCV131170 RMR131163:RMR131170 RWN131163:RWN131170 SGJ131163:SGJ131170 SQF131163:SQF131170 TAB131163:TAB131170 TJX131163:TJX131170 TTT131163:TTT131170 UDP131163:UDP131170 UNL131163:UNL131170 UXH131163:UXH131170 VHD131163:VHD131170 VQZ131163:VQZ131170 WAV131163:WAV131170 WKR131163:WKR131170 WUN131163:WUN131170 G196700:G196707 IB196699:IB196706 RX196699:RX196706 ABT196699:ABT196706 ALP196699:ALP196706 AVL196699:AVL196706 BFH196699:BFH196706 BPD196699:BPD196706 BYZ196699:BYZ196706 CIV196699:CIV196706 CSR196699:CSR196706 DCN196699:DCN196706 DMJ196699:DMJ196706 DWF196699:DWF196706 EGB196699:EGB196706 EPX196699:EPX196706 EZT196699:EZT196706 FJP196699:FJP196706 FTL196699:FTL196706 GDH196699:GDH196706 GND196699:GND196706 GWZ196699:GWZ196706 HGV196699:HGV196706 HQR196699:HQR196706 IAN196699:IAN196706 IKJ196699:IKJ196706 IUF196699:IUF196706 JEB196699:JEB196706 JNX196699:JNX196706 JXT196699:JXT196706 KHP196699:KHP196706 KRL196699:KRL196706 LBH196699:LBH196706 LLD196699:LLD196706 LUZ196699:LUZ196706 MEV196699:MEV196706 MOR196699:MOR196706 MYN196699:MYN196706 NIJ196699:NIJ196706 NSF196699:NSF196706 OCB196699:OCB196706 OLX196699:OLX196706 OVT196699:OVT196706 PFP196699:PFP196706 PPL196699:PPL196706 PZH196699:PZH196706 QJD196699:QJD196706 QSZ196699:QSZ196706 RCV196699:RCV196706 RMR196699:RMR196706 RWN196699:RWN196706 SGJ196699:SGJ196706 SQF196699:SQF196706 TAB196699:TAB196706 TJX196699:TJX196706 TTT196699:TTT196706 UDP196699:UDP196706 UNL196699:UNL196706 UXH196699:UXH196706 VHD196699:VHD196706 VQZ196699:VQZ196706 WAV196699:WAV196706 WKR196699:WKR196706 WUN196699:WUN196706 G262236:G262243 IB262235:IB262242 RX262235:RX262242 ABT262235:ABT262242 ALP262235:ALP262242 AVL262235:AVL262242 BFH262235:BFH262242 BPD262235:BPD262242 BYZ262235:BYZ262242 CIV262235:CIV262242 CSR262235:CSR262242 DCN262235:DCN262242 DMJ262235:DMJ262242 DWF262235:DWF262242 EGB262235:EGB262242 EPX262235:EPX262242 EZT262235:EZT262242 FJP262235:FJP262242 FTL262235:FTL262242 GDH262235:GDH262242 GND262235:GND262242 GWZ262235:GWZ262242 HGV262235:HGV262242 HQR262235:HQR262242 IAN262235:IAN262242 IKJ262235:IKJ262242 IUF262235:IUF262242 JEB262235:JEB262242 JNX262235:JNX262242 JXT262235:JXT262242 KHP262235:KHP262242 KRL262235:KRL262242 LBH262235:LBH262242 LLD262235:LLD262242 LUZ262235:LUZ262242 MEV262235:MEV262242 MOR262235:MOR262242 MYN262235:MYN262242 NIJ262235:NIJ262242 NSF262235:NSF262242 OCB262235:OCB262242 OLX262235:OLX262242 OVT262235:OVT262242 PFP262235:PFP262242 PPL262235:PPL262242 PZH262235:PZH262242 QJD262235:QJD262242 QSZ262235:QSZ262242 RCV262235:RCV262242 RMR262235:RMR262242 RWN262235:RWN262242 SGJ262235:SGJ262242 SQF262235:SQF262242 TAB262235:TAB262242 TJX262235:TJX262242 TTT262235:TTT262242 UDP262235:UDP262242 UNL262235:UNL262242 UXH262235:UXH262242 VHD262235:VHD262242 VQZ262235:VQZ262242 WAV262235:WAV262242 WKR262235:WKR262242 WUN262235:WUN262242 G327772:G327779 IB327771:IB327778 RX327771:RX327778 ABT327771:ABT327778 ALP327771:ALP327778 AVL327771:AVL327778 BFH327771:BFH327778 BPD327771:BPD327778 BYZ327771:BYZ327778 CIV327771:CIV327778 CSR327771:CSR327778 DCN327771:DCN327778 DMJ327771:DMJ327778 DWF327771:DWF327778 EGB327771:EGB327778 EPX327771:EPX327778 EZT327771:EZT327778 FJP327771:FJP327778 FTL327771:FTL327778 GDH327771:GDH327778 GND327771:GND327778 GWZ327771:GWZ327778 HGV327771:HGV327778 HQR327771:HQR327778 IAN327771:IAN327778 IKJ327771:IKJ327778 IUF327771:IUF327778 JEB327771:JEB327778 JNX327771:JNX327778 JXT327771:JXT327778 KHP327771:KHP327778 KRL327771:KRL327778 LBH327771:LBH327778 LLD327771:LLD327778 LUZ327771:LUZ327778 MEV327771:MEV327778 MOR327771:MOR327778 MYN327771:MYN327778 NIJ327771:NIJ327778 NSF327771:NSF327778 OCB327771:OCB327778 OLX327771:OLX327778 OVT327771:OVT327778 PFP327771:PFP327778 PPL327771:PPL327778 PZH327771:PZH327778 QJD327771:QJD327778 QSZ327771:QSZ327778 RCV327771:RCV327778 RMR327771:RMR327778 RWN327771:RWN327778 SGJ327771:SGJ327778 SQF327771:SQF327778 TAB327771:TAB327778 TJX327771:TJX327778 TTT327771:TTT327778 UDP327771:UDP327778 UNL327771:UNL327778 UXH327771:UXH327778 VHD327771:VHD327778 VQZ327771:VQZ327778 WAV327771:WAV327778 WKR327771:WKR327778 WUN327771:WUN327778 G393308:G393315 IB393307:IB393314 RX393307:RX393314 ABT393307:ABT393314 ALP393307:ALP393314 AVL393307:AVL393314 BFH393307:BFH393314 BPD393307:BPD393314 BYZ393307:BYZ393314 CIV393307:CIV393314 CSR393307:CSR393314 DCN393307:DCN393314 DMJ393307:DMJ393314 DWF393307:DWF393314 EGB393307:EGB393314 EPX393307:EPX393314 EZT393307:EZT393314 FJP393307:FJP393314 FTL393307:FTL393314 GDH393307:GDH393314 GND393307:GND393314 GWZ393307:GWZ393314 HGV393307:HGV393314 HQR393307:HQR393314 IAN393307:IAN393314 IKJ393307:IKJ393314 IUF393307:IUF393314 JEB393307:JEB393314 JNX393307:JNX393314 JXT393307:JXT393314 KHP393307:KHP393314 KRL393307:KRL393314 LBH393307:LBH393314 LLD393307:LLD393314 LUZ393307:LUZ393314 MEV393307:MEV393314 MOR393307:MOR393314 MYN393307:MYN393314 NIJ393307:NIJ393314 NSF393307:NSF393314 OCB393307:OCB393314 OLX393307:OLX393314 OVT393307:OVT393314 PFP393307:PFP393314 PPL393307:PPL393314 PZH393307:PZH393314 QJD393307:QJD393314 QSZ393307:QSZ393314 RCV393307:RCV393314 RMR393307:RMR393314 RWN393307:RWN393314 SGJ393307:SGJ393314 SQF393307:SQF393314 TAB393307:TAB393314 TJX393307:TJX393314 TTT393307:TTT393314 UDP393307:UDP393314 UNL393307:UNL393314 UXH393307:UXH393314 VHD393307:VHD393314 VQZ393307:VQZ393314 WAV393307:WAV393314 WKR393307:WKR393314 WUN393307:WUN393314 G458844:G458851 IB458843:IB458850 RX458843:RX458850 ABT458843:ABT458850 ALP458843:ALP458850 AVL458843:AVL458850 BFH458843:BFH458850 BPD458843:BPD458850 BYZ458843:BYZ458850 CIV458843:CIV458850 CSR458843:CSR458850 DCN458843:DCN458850 DMJ458843:DMJ458850 DWF458843:DWF458850 EGB458843:EGB458850 EPX458843:EPX458850 EZT458843:EZT458850 FJP458843:FJP458850 FTL458843:FTL458850 GDH458843:GDH458850 GND458843:GND458850 GWZ458843:GWZ458850 HGV458843:HGV458850 HQR458843:HQR458850 IAN458843:IAN458850 IKJ458843:IKJ458850 IUF458843:IUF458850 JEB458843:JEB458850 JNX458843:JNX458850 JXT458843:JXT458850 KHP458843:KHP458850 KRL458843:KRL458850 LBH458843:LBH458850 LLD458843:LLD458850 LUZ458843:LUZ458850 MEV458843:MEV458850 MOR458843:MOR458850 MYN458843:MYN458850 NIJ458843:NIJ458850 NSF458843:NSF458850 OCB458843:OCB458850 OLX458843:OLX458850 OVT458843:OVT458850 PFP458843:PFP458850 PPL458843:PPL458850 PZH458843:PZH458850 QJD458843:QJD458850 QSZ458843:QSZ458850 RCV458843:RCV458850 RMR458843:RMR458850 RWN458843:RWN458850 SGJ458843:SGJ458850 SQF458843:SQF458850 TAB458843:TAB458850 TJX458843:TJX458850 TTT458843:TTT458850 UDP458843:UDP458850 UNL458843:UNL458850 UXH458843:UXH458850 VHD458843:VHD458850 VQZ458843:VQZ458850 WAV458843:WAV458850 WKR458843:WKR458850 WUN458843:WUN458850 G524380:G524387 IB524379:IB524386 RX524379:RX524386 ABT524379:ABT524386 ALP524379:ALP524386 AVL524379:AVL524386 BFH524379:BFH524386 BPD524379:BPD524386 BYZ524379:BYZ524386 CIV524379:CIV524386 CSR524379:CSR524386 DCN524379:DCN524386 DMJ524379:DMJ524386 DWF524379:DWF524386 EGB524379:EGB524386 EPX524379:EPX524386 EZT524379:EZT524386 FJP524379:FJP524386 FTL524379:FTL524386 GDH524379:GDH524386 GND524379:GND524386 GWZ524379:GWZ524386 HGV524379:HGV524386 HQR524379:HQR524386 IAN524379:IAN524386 IKJ524379:IKJ524386 IUF524379:IUF524386 JEB524379:JEB524386 JNX524379:JNX524386 JXT524379:JXT524386 KHP524379:KHP524386 KRL524379:KRL524386 LBH524379:LBH524386 LLD524379:LLD524386 LUZ524379:LUZ524386 MEV524379:MEV524386 MOR524379:MOR524386 MYN524379:MYN524386 NIJ524379:NIJ524386 NSF524379:NSF524386 OCB524379:OCB524386 OLX524379:OLX524386 OVT524379:OVT524386 PFP524379:PFP524386 PPL524379:PPL524386 PZH524379:PZH524386 QJD524379:QJD524386 QSZ524379:QSZ524386 RCV524379:RCV524386 RMR524379:RMR524386 RWN524379:RWN524386 SGJ524379:SGJ524386 SQF524379:SQF524386 TAB524379:TAB524386 TJX524379:TJX524386 TTT524379:TTT524386 UDP524379:UDP524386 UNL524379:UNL524386 UXH524379:UXH524386 VHD524379:VHD524386 VQZ524379:VQZ524386 WAV524379:WAV524386 WKR524379:WKR524386 WUN524379:WUN524386 G589916:G589923 IB589915:IB589922 RX589915:RX589922 ABT589915:ABT589922 ALP589915:ALP589922 AVL589915:AVL589922 BFH589915:BFH589922 BPD589915:BPD589922 BYZ589915:BYZ589922 CIV589915:CIV589922 CSR589915:CSR589922 DCN589915:DCN589922 DMJ589915:DMJ589922 DWF589915:DWF589922 EGB589915:EGB589922 EPX589915:EPX589922 EZT589915:EZT589922 FJP589915:FJP589922 FTL589915:FTL589922 GDH589915:GDH589922 GND589915:GND589922 GWZ589915:GWZ589922 HGV589915:HGV589922 HQR589915:HQR589922 IAN589915:IAN589922 IKJ589915:IKJ589922 IUF589915:IUF589922 JEB589915:JEB589922 JNX589915:JNX589922 JXT589915:JXT589922 KHP589915:KHP589922 KRL589915:KRL589922 LBH589915:LBH589922 LLD589915:LLD589922 LUZ589915:LUZ589922 MEV589915:MEV589922 MOR589915:MOR589922 MYN589915:MYN589922 NIJ589915:NIJ589922 NSF589915:NSF589922 OCB589915:OCB589922 OLX589915:OLX589922 OVT589915:OVT589922 PFP589915:PFP589922 PPL589915:PPL589922 PZH589915:PZH589922 QJD589915:QJD589922 QSZ589915:QSZ589922 RCV589915:RCV589922 RMR589915:RMR589922 RWN589915:RWN589922 SGJ589915:SGJ589922 SQF589915:SQF589922 TAB589915:TAB589922 TJX589915:TJX589922 TTT589915:TTT589922 UDP589915:UDP589922 UNL589915:UNL589922 UXH589915:UXH589922 VHD589915:VHD589922 VQZ589915:VQZ589922 WAV589915:WAV589922 WKR589915:WKR589922 WUN589915:WUN589922 G655452:G655459 IB655451:IB655458 RX655451:RX655458 ABT655451:ABT655458 ALP655451:ALP655458 AVL655451:AVL655458 BFH655451:BFH655458 BPD655451:BPD655458 BYZ655451:BYZ655458 CIV655451:CIV655458 CSR655451:CSR655458 DCN655451:DCN655458 DMJ655451:DMJ655458 DWF655451:DWF655458 EGB655451:EGB655458 EPX655451:EPX655458 EZT655451:EZT655458 FJP655451:FJP655458 FTL655451:FTL655458 GDH655451:GDH655458 GND655451:GND655458 GWZ655451:GWZ655458 HGV655451:HGV655458 HQR655451:HQR655458 IAN655451:IAN655458 IKJ655451:IKJ655458 IUF655451:IUF655458 JEB655451:JEB655458 JNX655451:JNX655458 JXT655451:JXT655458 KHP655451:KHP655458 KRL655451:KRL655458 LBH655451:LBH655458 LLD655451:LLD655458 LUZ655451:LUZ655458 MEV655451:MEV655458 MOR655451:MOR655458 MYN655451:MYN655458 NIJ655451:NIJ655458 NSF655451:NSF655458 OCB655451:OCB655458 OLX655451:OLX655458 OVT655451:OVT655458 PFP655451:PFP655458 PPL655451:PPL655458 PZH655451:PZH655458 QJD655451:QJD655458 QSZ655451:QSZ655458 RCV655451:RCV655458 RMR655451:RMR655458 RWN655451:RWN655458 SGJ655451:SGJ655458 SQF655451:SQF655458 TAB655451:TAB655458 TJX655451:TJX655458 TTT655451:TTT655458 UDP655451:UDP655458 UNL655451:UNL655458 UXH655451:UXH655458 VHD655451:VHD655458 VQZ655451:VQZ655458 WAV655451:WAV655458 WKR655451:WKR655458 WUN655451:WUN655458 G720988:G720995 IB720987:IB720994 RX720987:RX720994 ABT720987:ABT720994 ALP720987:ALP720994 AVL720987:AVL720994 BFH720987:BFH720994 BPD720987:BPD720994 BYZ720987:BYZ720994 CIV720987:CIV720994 CSR720987:CSR720994 DCN720987:DCN720994 DMJ720987:DMJ720994 DWF720987:DWF720994 EGB720987:EGB720994 EPX720987:EPX720994 EZT720987:EZT720994 FJP720987:FJP720994 FTL720987:FTL720994 GDH720987:GDH720994 GND720987:GND720994 GWZ720987:GWZ720994 HGV720987:HGV720994 HQR720987:HQR720994 IAN720987:IAN720994 IKJ720987:IKJ720994 IUF720987:IUF720994 JEB720987:JEB720994 JNX720987:JNX720994 JXT720987:JXT720994 KHP720987:KHP720994 KRL720987:KRL720994 LBH720987:LBH720994 LLD720987:LLD720994 LUZ720987:LUZ720994 MEV720987:MEV720994 MOR720987:MOR720994 MYN720987:MYN720994 NIJ720987:NIJ720994 NSF720987:NSF720994 OCB720987:OCB720994 OLX720987:OLX720994 OVT720987:OVT720994 PFP720987:PFP720994 PPL720987:PPL720994 PZH720987:PZH720994 QJD720987:QJD720994 QSZ720987:QSZ720994 RCV720987:RCV720994 RMR720987:RMR720994 RWN720987:RWN720994 SGJ720987:SGJ720994 SQF720987:SQF720994 TAB720987:TAB720994 TJX720987:TJX720994 TTT720987:TTT720994 UDP720987:UDP720994 UNL720987:UNL720994 UXH720987:UXH720994 VHD720987:VHD720994 VQZ720987:VQZ720994 WAV720987:WAV720994 WKR720987:WKR720994 WUN720987:WUN720994 G786524:G786531 IB786523:IB786530 RX786523:RX786530 ABT786523:ABT786530 ALP786523:ALP786530 AVL786523:AVL786530 BFH786523:BFH786530 BPD786523:BPD786530 BYZ786523:BYZ786530 CIV786523:CIV786530 CSR786523:CSR786530 DCN786523:DCN786530 DMJ786523:DMJ786530 DWF786523:DWF786530 EGB786523:EGB786530 EPX786523:EPX786530 EZT786523:EZT786530 FJP786523:FJP786530 FTL786523:FTL786530 GDH786523:GDH786530 GND786523:GND786530 GWZ786523:GWZ786530 HGV786523:HGV786530 HQR786523:HQR786530 IAN786523:IAN786530 IKJ786523:IKJ786530 IUF786523:IUF786530 JEB786523:JEB786530 JNX786523:JNX786530 JXT786523:JXT786530 KHP786523:KHP786530 KRL786523:KRL786530 LBH786523:LBH786530 LLD786523:LLD786530 LUZ786523:LUZ786530 MEV786523:MEV786530 MOR786523:MOR786530 MYN786523:MYN786530 NIJ786523:NIJ786530 NSF786523:NSF786530 OCB786523:OCB786530 OLX786523:OLX786530 OVT786523:OVT786530 PFP786523:PFP786530 PPL786523:PPL786530 PZH786523:PZH786530 QJD786523:QJD786530 QSZ786523:QSZ786530 RCV786523:RCV786530 RMR786523:RMR786530 RWN786523:RWN786530 SGJ786523:SGJ786530 SQF786523:SQF786530 TAB786523:TAB786530 TJX786523:TJX786530 TTT786523:TTT786530 UDP786523:UDP786530 UNL786523:UNL786530 UXH786523:UXH786530 VHD786523:VHD786530 VQZ786523:VQZ786530 WAV786523:WAV786530 WKR786523:WKR786530 WUN786523:WUN786530 G852060:G852067 IB852059:IB852066 RX852059:RX852066 ABT852059:ABT852066 ALP852059:ALP852066 AVL852059:AVL852066 BFH852059:BFH852066 BPD852059:BPD852066 BYZ852059:BYZ852066 CIV852059:CIV852066 CSR852059:CSR852066 DCN852059:DCN852066 DMJ852059:DMJ852066 DWF852059:DWF852066 EGB852059:EGB852066 EPX852059:EPX852066 EZT852059:EZT852066 FJP852059:FJP852066 FTL852059:FTL852066 GDH852059:GDH852066 GND852059:GND852066 GWZ852059:GWZ852066 HGV852059:HGV852066 HQR852059:HQR852066 IAN852059:IAN852066 IKJ852059:IKJ852066 IUF852059:IUF852066 JEB852059:JEB852066 JNX852059:JNX852066 JXT852059:JXT852066 KHP852059:KHP852066 KRL852059:KRL852066 LBH852059:LBH852066 LLD852059:LLD852066 LUZ852059:LUZ852066 MEV852059:MEV852066 MOR852059:MOR852066 MYN852059:MYN852066 NIJ852059:NIJ852066 NSF852059:NSF852066 OCB852059:OCB852066 OLX852059:OLX852066 OVT852059:OVT852066 PFP852059:PFP852066 PPL852059:PPL852066 PZH852059:PZH852066 QJD852059:QJD852066 QSZ852059:QSZ852066 RCV852059:RCV852066 RMR852059:RMR852066 RWN852059:RWN852066 SGJ852059:SGJ852066 SQF852059:SQF852066 TAB852059:TAB852066 TJX852059:TJX852066 TTT852059:TTT852066 UDP852059:UDP852066 UNL852059:UNL852066 UXH852059:UXH852066 VHD852059:VHD852066 VQZ852059:VQZ852066 WAV852059:WAV852066 WKR852059:WKR852066 WUN852059:WUN852066 G917596:G917603 IB917595:IB917602 RX917595:RX917602 ABT917595:ABT917602 ALP917595:ALP917602 AVL917595:AVL917602 BFH917595:BFH917602 BPD917595:BPD917602 BYZ917595:BYZ917602 CIV917595:CIV917602 CSR917595:CSR917602 DCN917595:DCN917602 DMJ917595:DMJ917602 DWF917595:DWF917602 EGB917595:EGB917602 EPX917595:EPX917602 EZT917595:EZT917602 FJP917595:FJP917602 FTL917595:FTL917602 GDH917595:GDH917602 GND917595:GND917602 GWZ917595:GWZ917602 HGV917595:HGV917602 HQR917595:HQR917602 IAN917595:IAN917602 IKJ917595:IKJ917602 IUF917595:IUF917602 JEB917595:JEB917602 JNX917595:JNX917602 JXT917595:JXT917602 KHP917595:KHP917602 KRL917595:KRL917602 LBH917595:LBH917602 LLD917595:LLD917602 LUZ917595:LUZ917602 MEV917595:MEV917602 MOR917595:MOR917602 MYN917595:MYN917602 NIJ917595:NIJ917602 NSF917595:NSF917602 OCB917595:OCB917602 OLX917595:OLX917602 OVT917595:OVT917602 PFP917595:PFP917602 PPL917595:PPL917602 PZH917595:PZH917602 QJD917595:QJD917602 QSZ917595:QSZ917602 RCV917595:RCV917602 RMR917595:RMR917602 RWN917595:RWN917602 SGJ917595:SGJ917602 SQF917595:SQF917602 TAB917595:TAB917602 TJX917595:TJX917602 TTT917595:TTT917602 UDP917595:UDP917602 UNL917595:UNL917602 UXH917595:UXH917602 VHD917595:VHD917602 VQZ917595:VQZ917602 WAV917595:WAV917602 WKR917595:WKR917602 WUN917595:WUN917602 G983132:G983139 IB983131:IB983138 RX983131:RX983138 ABT983131:ABT983138 ALP983131:ALP983138 AVL983131:AVL983138 BFH983131:BFH983138 BPD983131:BPD983138 BYZ983131:BYZ983138 CIV983131:CIV983138 CSR983131:CSR983138 DCN983131:DCN983138 DMJ983131:DMJ983138 DWF983131:DWF983138 EGB983131:EGB983138 EPX983131:EPX983138 EZT983131:EZT983138 FJP983131:FJP983138 FTL983131:FTL983138 GDH983131:GDH983138 GND983131:GND983138 GWZ983131:GWZ983138 HGV983131:HGV983138 HQR983131:HQR983138 IAN983131:IAN983138 IKJ983131:IKJ983138 IUF983131:IUF983138 JEB983131:JEB983138 JNX983131:JNX983138 JXT983131:JXT983138 KHP983131:KHP983138 KRL983131:KRL983138 LBH983131:LBH983138 LLD983131:LLD983138 LUZ983131:LUZ983138 MEV983131:MEV983138 MOR983131:MOR983138 MYN983131:MYN983138 NIJ983131:NIJ983138 NSF983131:NSF983138 OCB983131:OCB983138 OLX983131:OLX983138 OVT983131:OVT983138 PFP983131:PFP983138 PPL983131:PPL983138 PZH983131:PZH983138 QJD983131:QJD983138 QSZ983131:QSZ983138 RCV983131:RCV983138 RMR983131:RMR983138 RWN983131:RWN983138 SGJ983131:SGJ983138 SQF983131:SQF983138 TAB983131:TAB983138 TJX983131:TJX983138 TTT983131:TTT983138 UDP983131:UDP983138 UNL983131:UNL983138 UXH983131:UXH983138 VHD983131:VHD983138 VQZ983131:VQZ983138 WAV983131:WAV983138 WKR983131:WKR983138 WUN983131:WUN983138">
      <formula1>"同居,別居配偶者と同居,別居親族と同居,別居"</formula1>
    </dataValidation>
    <dataValidation type="list" allowBlank="1" showInputMessage="1" showErrorMessage="1" promptTitle="住民票　続柄　注意" prompt="住民票の続柄に_x000a_「妻(未届)」 「夫(未届)」_x000a_の記載があれば_x000a_寡夫要件に当てはまらないので注意" sqref="G8">
      <formula1>"離別等,死別,未婚"</formula1>
    </dataValidation>
    <dataValidation type="date" allowBlank="1" showInputMessage="1" showErrorMessage="1" sqref="C4">
      <formula1>36892</formula1>
      <formula2>2958465</formula2>
    </dataValidation>
    <dataValidation allowBlank="1" showInputMessage="1" showErrorMessage="1" prompt="20XX/1/1_x000a_で入力してください" sqref="O12"/>
    <dataValidation type="list" allowBlank="1" showInputMessage="1" sqref="D10">
      <formula1>$T$12:$T$13</formula1>
    </dataValidation>
    <dataValidation type="list" operator="greaterThanOrEqual" allowBlank="1" showInputMessage="1" sqref="C1">
      <formula1>$T$21:$T$26</formula1>
    </dataValidation>
    <dataValidation type="list" allowBlank="1" showInputMessage="1" sqref="E15">
      <formula1>$S$10:$S$22</formula1>
    </dataValidation>
    <dataValidation type="whole" allowBlank="1" showInputMessage="1" showErrorMessage="1" sqref="I85:I93">
      <formula1>0</formula1>
      <formula2>999999999999</formula2>
    </dataValidation>
    <dataValidation type="list" allowBlank="1" showInputMessage="1" showErrorMessage="1" sqref="B114:C114">
      <formula1>$V$127:$V$127</formula1>
    </dataValidation>
    <dataValidation type="date" operator="lessThan" allowBlank="1" showInputMessage="1" showErrorMessage="1" prompt="賦課期日以前の日付のみ入力可_x000a_三つ子などの生年月日が_x000a_同一の者が3人以上いると_x000a_申告書の表示がうまくいかないので_x000a_申告書の保護を解除して_x000a_手入力してください" sqref="F85:F93">
      <formula1>$C$1</formula1>
    </dataValidation>
    <dataValidation type="list" allowBlank="1" showInputMessage="1" showErrorMessage="1" prompt="未成年の場合_x000a_入力必要_x000a_自動出現します" sqref="I8">
      <formula1>"有,無"</formula1>
    </dataValidation>
    <dataValidation allowBlank="1" showInputMessage="1" showErrorMessage="1" prompt="未成年の場合_x000a_入力必要_x000a_自動出現します" sqref="I7"/>
    <dataValidation imeMode="fullKatakana" allowBlank="1" showInputMessage="1" showErrorMessage="1" sqref="C5 D85:D93"/>
    <dataValidation type="list" allowBlank="1" showInputMessage="1" showErrorMessage="1" prompt="性別によって_x000a_控除額等が_x000a_一部変動します。_x000a_そのため入力必須です" sqref="C8">
      <formula1>"男,女"</formula1>
    </dataValidation>
    <dataValidation allowBlank="1" showInputMessage="1" showErrorMessage="1" prompt="市外の場合は_x000a_左記の苫小牧市を_x000a_削除して入力してください。" sqref="D9:E9"/>
    <dataValidation type="list" errorStyle="information" showInputMessage="1" showErrorMessage="1" errorTitle="確認事項" error="市区町村が変わりました。_x000a_間違いないですか？" sqref="C9">
      <formula1>"苫小牧市"</formula1>
    </dataValidation>
    <dataValidation allowBlank="1" showInputMessage="1" showErrorMessage="1" prompt="職員入力欄です。_x000a_空白で構いません" sqref="C13"/>
    <dataValidation allowBlank="1" showInputMessage="1" showErrorMessage="1" prompt="個人番号が分からない場合は空欄で構いません。" sqref="C11"/>
  </dataValidations>
  <pageMargins left="0.70866141732283472" right="0.70866141732283472" top="0.74803149606299213" bottom="0.74803149606299213" header="0.31496062992125984" footer="0.31496062992125984"/>
  <pageSetup paperSize="9" scale="21" orientation="landscape" r:id="rId1"/>
  <drawing r:id="rId2"/>
  <legacyDrawing r:id="rId3"/>
  <extLst>
    <ext xmlns:x14="http://schemas.microsoft.com/office/spreadsheetml/2009/9/main" uri="{CCE6A557-97BC-4b89-ADB6-D9C93CAAB3DF}">
      <x14:dataValidations xmlns:xm="http://schemas.microsoft.com/office/excel/2006/main" xWindow="190" yWindow="325" count="1">
        <x14:dataValidation type="custom" allowBlank="1" showInputMessage="1" showErrorMessage="1" errorTitle="不正検出" error="金額が違います。_x000a_確認してください。">
          <x14:formula1>
            <xm:f>#REF!=換算!#REF!</xm:f>
          </x14:formula1>
          <xm:sqref>I9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D463"/>
  <sheetViews>
    <sheetView zoomScale="130" zoomScaleNormal="130" zoomScaleSheetLayoutView="55" workbookViewId="0">
      <pane ySplit="2" topLeftCell="A6" activePane="bottomLeft" state="frozen"/>
      <selection pane="bottomLeft" activeCell="BZ2" sqref="BZ2:DH2"/>
    </sheetView>
  </sheetViews>
  <sheetFormatPr defaultRowHeight="13.5"/>
  <cols>
    <col min="1" max="273" width="0.75" customWidth="1"/>
  </cols>
  <sheetData>
    <row r="1" spans="1:234" s="14" customFormat="1" ht="15.75">
      <c r="A1" s="1221" t="s">
        <v>749</v>
      </c>
      <c r="B1" s="1221"/>
      <c r="C1" s="1221"/>
      <c r="D1" s="1221"/>
      <c r="E1" s="1221"/>
      <c r="F1" s="1221"/>
      <c r="G1" s="1221"/>
      <c r="H1" s="1221"/>
      <c r="I1" s="1221"/>
      <c r="J1" s="1221"/>
      <c r="K1" s="1221"/>
      <c r="L1" s="1221"/>
      <c r="M1" s="1221"/>
      <c r="N1" s="1221"/>
      <c r="O1" s="1221"/>
      <c r="P1" s="1221"/>
      <c r="Q1" s="1221"/>
      <c r="R1" s="1221"/>
      <c r="S1" s="1221"/>
      <c r="T1" s="1221"/>
      <c r="U1" s="1221"/>
      <c r="V1" s="1221"/>
      <c r="W1" s="1221"/>
      <c r="X1" s="1221"/>
      <c r="Y1" s="1221"/>
      <c r="Z1" s="1221"/>
      <c r="AA1" s="1221"/>
      <c r="AB1" s="1221"/>
      <c r="AC1" s="1221"/>
      <c r="AD1" s="1221"/>
      <c r="AE1" s="1221"/>
      <c r="AF1" s="1221"/>
      <c r="AG1" s="1221"/>
      <c r="AH1" s="1221"/>
      <c r="AI1" s="1221"/>
      <c r="AJ1" s="1221"/>
      <c r="AK1" s="1221"/>
      <c r="AL1" s="1221"/>
      <c r="AM1" s="1221"/>
      <c r="AN1" s="1221"/>
      <c r="AO1" s="1221"/>
      <c r="AP1" s="1221"/>
      <c r="AQ1" s="1221"/>
      <c r="AR1" s="1221"/>
      <c r="AS1" s="1221"/>
      <c r="AT1" s="1221"/>
      <c r="AU1" s="1221"/>
      <c r="AV1" s="1221"/>
      <c r="AW1" s="1221"/>
      <c r="AX1" s="1221"/>
      <c r="AY1" s="1221"/>
      <c r="AZ1" s="1221"/>
      <c r="BA1" s="1221"/>
      <c r="BB1" s="1221"/>
      <c r="BC1" s="1221"/>
      <c r="BD1" s="1221"/>
      <c r="BE1" s="1221"/>
      <c r="BF1" s="1221"/>
      <c r="BG1" s="1221"/>
      <c r="BH1" s="1221"/>
      <c r="BI1" s="1221"/>
      <c r="BJ1" s="1221"/>
      <c r="BK1" s="1221"/>
      <c r="BL1" s="1221"/>
      <c r="BM1" s="1221"/>
      <c r="BN1" s="1221"/>
      <c r="BO1" s="1221"/>
      <c r="BP1" s="1221"/>
      <c r="BQ1" s="1221"/>
      <c r="BR1" s="1221"/>
      <c r="BS1" s="1221"/>
      <c r="BT1" s="1221"/>
      <c r="BU1" s="1221"/>
      <c r="BV1" s="1221"/>
      <c r="BW1" s="1221"/>
      <c r="BX1" s="1221"/>
      <c r="BY1" s="1221"/>
      <c r="BZ1" s="1222" t="s">
        <v>527</v>
      </c>
      <c r="CA1" s="1222"/>
      <c r="CB1" s="1222"/>
      <c r="CC1" s="1222"/>
      <c r="CD1" s="1222"/>
      <c r="CE1" s="1222"/>
      <c r="CF1" s="1222"/>
      <c r="CG1" s="1222"/>
      <c r="CH1" s="1222"/>
      <c r="CI1" s="1222"/>
      <c r="CJ1" s="1222"/>
      <c r="CK1" s="1222"/>
      <c r="CL1" s="1222"/>
      <c r="CM1" s="1222"/>
      <c r="CN1" s="1222"/>
      <c r="CO1" s="1222"/>
      <c r="CP1" s="1222"/>
      <c r="CQ1" s="1222"/>
      <c r="CR1" s="1222"/>
      <c r="CS1" s="1222"/>
      <c r="CT1" s="1222"/>
      <c r="CU1" s="1222"/>
      <c r="CV1" s="1222"/>
      <c r="CW1" s="1222"/>
      <c r="CX1" s="1222"/>
      <c r="CY1" s="1222"/>
      <c r="CZ1" s="1222"/>
      <c r="DA1" s="1222"/>
      <c r="DB1" s="1222"/>
      <c r="DC1" s="1222"/>
      <c r="DD1" s="1222"/>
      <c r="DE1" s="1222"/>
      <c r="DF1" s="1222"/>
      <c r="DG1" s="1222"/>
      <c r="DH1" s="1222"/>
      <c r="DI1" s="1223"/>
      <c r="DJ1" s="1223"/>
      <c r="DK1" s="1223"/>
      <c r="DL1" s="1223"/>
      <c r="DM1" s="1223"/>
      <c r="DN1" s="1223"/>
      <c r="DO1" s="1223"/>
      <c r="DP1" s="1223"/>
      <c r="DQ1" s="1223"/>
      <c r="DR1" s="1223"/>
      <c r="DS1" s="1223"/>
      <c r="DT1" s="1223"/>
      <c r="DU1" s="1223"/>
      <c r="DV1" s="1223"/>
      <c r="DW1" s="1223"/>
      <c r="DX1" s="1223"/>
      <c r="DY1" s="1223"/>
      <c r="DZ1" s="1223"/>
      <c r="EA1" s="1223"/>
      <c r="EB1" s="1223"/>
      <c r="EC1" s="1223"/>
      <c r="ED1" s="1223"/>
      <c r="EE1" s="1223"/>
      <c r="EF1" s="1223"/>
      <c r="EG1" s="1223"/>
      <c r="EH1" s="1223"/>
      <c r="EI1" s="1223"/>
      <c r="EJ1" s="1223"/>
      <c r="EK1" s="1223"/>
      <c r="EL1" s="1223"/>
      <c r="EM1" s="1223"/>
      <c r="EN1" s="1223"/>
      <c r="EO1" s="1223"/>
      <c r="EP1" s="1223"/>
      <c r="EQ1" s="1223"/>
      <c r="ER1" s="1223"/>
      <c r="ES1" s="1223"/>
      <c r="ET1" s="1223"/>
      <c r="EU1" s="1223"/>
      <c r="EV1" s="1223"/>
      <c r="EW1" s="1223"/>
      <c r="EX1" s="410"/>
      <c r="EY1" s="410"/>
      <c r="EZ1" s="410"/>
      <c r="FA1" s="410"/>
      <c r="FB1" s="410"/>
      <c r="FC1" s="410"/>
      <c r="FD1" s="410"/>
      <c r="FE1" s="410"/>
      <c r="FF1" s="410"/>
      <c r="FG1" s="410"/>
      <c r="FH1" s="410"/>
      <c r="FI1" s="410"/>
      <c r="FJ1" s="410"/>
      <c r="FK1" s="410"/>
      <c r="FL1" s="410"/>
      <c r="FM1" s="410"/>
      <c r="FN1" s="410"/>
      <c r="FO1" s="410"/>
      <c r="FP1" s="410"/>
      <c r="FQ1" s="410"/>
      <c r="FR1" s="410"/>
      <c r="FS1" s="410"/>
      <c r="FT1" s="410"/>
      <c r="FU1" s="410"/>
      <c r="FV1" s="410"/>
      <c r="FW1" s="410"/>
      <c r="FX1" s="410"/>
      <c r="FY1" s="410"/>
      <c r="FZ1" s="410"/>
      <c r="GA1" s="410"/>
      <c r="GB1" s="410"/>
      <c r="GC1" s="410"/>
      <c r="GD1" s="410"/>
      <c r="GE1" s="410"/>
      <c r="GF1" s="410"/>
      <c r="GG1" s="410"/>
      <c r="GH1" s="410"/>
      <c r="GI1" s="410"/>
      <c r="GJ1" s="410"/>
      <c r="GK1" s="410"/>
      <c r="GL1" s="410"/>
      <c r="GM1" s="410"/>
      <c r="GN1" s="410"/>
      <c r="GO1" s="410"/>
      <c r="GP1" s="410"/>
      <c r="GQ1" s="410"/>
      <c r="GR1" s="410"/>
      <c r="GS1" s="410"/>
      <c r="GT1" s="410"/>
      <c r="GU1" s="410"/>
      <c r="GV1" s="410"/>
      <c r="GW1" s="410"/>
      <c r="GX1" s="410"/>
      <c r="GY1" s="410"/>
      <c r="GZ1" s="410"/>
      <c r="HA1" s="410"/>
      <c r="HB1" s="410"/>
      <c r="HC1" s="410"/>
      <c r="HD1" s="410"/>
      <c r="HE1" s="410"/>
      <c r="HF1" s="410"/>
      <c r="HG1" s="410"/>
      <c r="HH1" s="410"/>
      <c r="HI1" s="410"/>
      <c r="HJ1" s="410"/>
      <c r="HK1" s="410"/>
      <c r="HL1" s="410"/>
      <c r="HM1" s="410"/>
      <c r="HN1" s="410"/>
      <c r="HO1" s="410"/>
      <c r="HP1" s="410"/>
      <c r="HQ1" s="410"/>
      <c r="HR1" s="410"/>
      <c r="HS1" s="410"/>
    </row>
    <row r="2" spans="1:234" s="14" customFormat="1" ht="16.5" customHeight="1">
      <c r="A2" s="1254" t="e">
        <f ca="1">IF(AND(OR(入力シート!$P$1=3,入力シート!$P$1=4,入力シート!$P$1=5),NOT(換算!J41=""),NOT(BZ2=CT77)),"給与所得額 (⑥の額) 入力してください➡","")</f>
        <v>#N/A</v>
      </c>
      <c r="B2" s="1254"/>
      <c r="C2" s="1254"/>
      <c r="D2" s="1254"/>
      <c r="E2" s="1254"/>
      <c r="F2" s="1254"/>
      <c r="G2" s="1254"/>
      <c r="H2" s="1254"/>
      <c r="I2" s="1254"/>
      <c r="J2" s="1254"/>
      <c r="K2" s="1254"/>
      <c r="L2" s="1254"/>
      <c r="M2" s="1254"/>
      <c r="N2" s="1254"/>
      <c r="O2" s="1254"/>
      <c r="P2" s="1254"/>
      <c r="Q2" s="1254"/>
      <c r="R2" s="1254"/>
      <c r="S2" s="1254"/>
      <c r="T2" s="1254"/>
      <c r="U2" s="1254"/>
      <c r="V2" s="1254"/>
      <c r="W2" s="1254"/>
      <c r="X2" s="1254"/>
      <c r="Y2" s="1254"/>
      <c r="Z2" s="1254"/>
      <c r="AA2" s="1254"/>
      <c r="AB2" s="1254"/>
      <c r="AC2" s="1254"/>
      <c r="AD2" s="1254"/>
      <c r="AE2" s="1254"/>
      <c r="AF2" s="1254"/>
      <c r="AG2" s="1254"/>
      <c r="AH2" s="1254"/>
      <c r="AI2" s="1254"/>
      <c r="AJ2" s="1254"/>
      <c r="AK2" s="1254"/>
      <c r="AL2" s="1254"/>
      <c r="AM2" s="1254"/>
      <c r="AN2" s="1254"/>
      <c r="AO2" s="1254"/>
      <c r="AP2" s="1254"/>
      <c r="AQ2" s="1254"/>
      <c r="AR2" s="1254"/>
      <c r="AS2" s="1254"/>
      <c r="AT2" s="1254"/>
      <c r="AU2" s="1254"/>
      <c r="AV2" s="1254"/>
      <c r="AW2" s="1254"/>
      <c r="AX2" s="1254"/>
      <c r="AY2" s="1254"/>
      <c r="AZ2" s="1254"/>
      <c r="BA2" s="1254"/>
      <c r="BB2" s="1254"/>
      <c r="BC2" s="1254"/>
      <c r="BD2" s="1254"/>
      <c r="BE2" s="1254"/>
      <c r="BF2" s="1254"/>
      <c r="BG2" s="1254"/>
      <c r="BH2" s="1254"/>
      <c r="BI2" s="1254"/>
      <c r="BJ2" s="1254"/>
      <c r="BK2" s="1254"/>
      <c r="BL2" s="1254"/>
      <c r="BM2" s="1254"/>
      <c r="BN2" s="1254"/>
      <c r="BO2" s="1254"/>
      <c r="BP2" s="1254"/>
      <c r="BQ2" s="1254"/>
      <c r="BR2" s="1254"/>
      <c r="BS2" s="1254"/>
      <c r="BT2" s="1254"/>
      <c r="BU2" s="1254"/>
      <c r="BV2" s="1254"/>
      <c r="BW2" s="1254"/>
      <c r="BX2" s="1254"/>
      <c r="BY2" s="1254"/>
      <c r="BZ2" s="1253"/>
      <c r="CA2" s="1253"/>
      <c r="CB2" s="1253"/>
      <c r="CC2" s="1253"/>
      <c r="CD2" s="1253"/>
      <c r="CE2" s="1253"/>
      <c r="CF2" s="1253"/>
      <c r="CG2" s="1253"/>
      <c r="CH2" s="1253"/>
      <c r="CI2" s="1253"/>
      <c r="CJ2" s="1253"/>
      <c r="CK2" s="1253"/>
      <c r="CL2" s="1253"/>
      <c r="CM2" s="1253"/>
      <c r="CN2" s="1253"/>
      <c r="CO2" s="1253"/>
      <c r="CP2" s="1253"/>
      <c r="CQ2" s="1253"/>
      <c r="CR2" s="1253"/>
      <c r="CS2" s="1253"/>
      <c r="CT2" s="1253"/>
      <c r="CU2" s="1253"/>
      <c r="CV2" s="1253"/>
      <c r="CW2" s="1253"/>
      <c r="CX2" s="1253"/>
      <c r="CY2" s="1253"/>
      <c r="CZ2" s="1253"/>
      <c r="DA2" s="1253"/>
      <c r="DB2" s="1253"/>
      <c r="DC2" s="1253"/>
      <c r="DD2" s="1253"/>
      <c r="DE2" s="1253"/>
      <c r="DF2" s="1253"/>
      <c r="DG2" s="1253"/>
      <c r="DH2" s="1253"/>
      <c r="DI2" s="1255" t="str">
        <f>IF(BZ2="","","円")</f>
        <v/>
      </c>
      <c r="DJ2" s="1255"/>
      <c r="DK2" s="2050" t="e">
        <f>IF(AND(CT77="",NOT(BZ2="")),"←所得  ⑥ が0 または 空欄の場合は数字を削除してください","")</f>
        <v>#N/A</v>
      </c>
      <c r="DL2" s="2050"/>
      <c r="DM2" s="2050"/>
      <c r="DN2" s="2050"/>
      <c r="DO2" s="2050"/>
      <c r="DP2" s="2050"/>
      <c r="DQ2" s="2050"/>
      <c r="DR2" s="2050"/>
      <c r="DS2" s="2050"/>
      <c r="DT2" s="2050"/>
      <c r="DU2" s="2050"/>
      <c r="DV2" s="2050"/>
      <c r="DW2" s="2050"/>
      <c r="DX2" s="2050"/>
      <c r="DY2" s="2050"/>
      <c r="DZ2" s="2050"/>
      <c r="EA2" s="2050"/>
      <c r="EB2" s="2050"/>
      <c r="EC2" s="2050"/>
      <c r="ED2" s="2050"/>
      <c r="EE2" s="2050"/>
      <c r="EF2" s="2050"/>
      <c r="EG2" s="2050"/>
      <c r="EH2" s="2050"/>
      <c r="EI2" s="2050"/>
      <c r="EJ2" s="2050"/>
      <c r="EK2" s="2050"/>
      <c r="EL2" s="2050"/>
      <c r="EM2" s="2050"/>
      <c r="EN2" s="2050"/>
      <c r="EO2" s="2050"/>
      <c r="EP2" s="2050"/>
      <c r="EQ2" s="2050"/>
      <c r="ER2" s="2050"/>
      <c r="ES2" s="2050"/>
      <c r="ET2" s="2050"/>
      <c r="EU2" s="2050"/>
      <c r="EV2" s="2050"/>
      <c r="EW2" s="2050"/>
      <c r="EX2" s="811"/>
      <c r="EY2" s="811"/>
      <c r="EZ2" s="811"/>
      <c r="FA2" s="811"/>
      <c r="FB2" s="811"/>
      <c r="FC2" s="811"/>
      <c r="FD2" s="811"/>
      <c r="FE2" s="811"/>
      <c r="FF2" s="811"/>
      <c r="FG2" s="811"/>
      <c r="FH2" s="811"/>
      <c r="FI2" s="811"/>
      <c r="FJ2" s="811"/>
      <c r="FK2" s="811"/>
      <c r="FL2" s="811"/>
      <c r="FM2" s="811"/>
      <c r="FN2" s="811"/>
      <c r="FO2" s="811"/>
      <c r="FP2" s="811"/>
      <c r="FQ2" s="811"/>
      <c r="FR2" s="811"/>
      <c r="FS2" s="811"/>
      <c r="FT2" s="811"/>
      <c r="FU2" s="811"/>
      <c r="FV2" s="811"/>
      <c r="FW2" s="811"/>
      <c r="FX2" s="811"/>
      <c r="FY2" s="811"/>
      <c r="FZ2" s="811"/>
      <c r="GA2" s="811"/>
      <c r="GB2" s="811"/>
      <c r="GC2" s="811"/>
      <c r="GD2" s="811"/>
      <c r="GE2" s="812"/>
      <c r="GF2" s="812"/>
      <c r="GG2" s="812"/>
      <c r="GH2" s="812"/>
      <c r="GI2" s="812"/>
      <c r="GJ2" s="812"/>
      <c r="GK2" s="812"/>
      <c r="GL2" s="812"/>
      <c r="GM2" s="812"/>
      <c r="GN2" s="812"/>
      <c r="GO2" s="812"/>
      <c r="GP2" s="812"/>
      <c r="GQ2" s="812"/>
      <c r="GR2" s="812"/>
      <c r="GS2" s="812"/>
      <c r="GT2" s="812"/>
      <c r="GU2" s="812"/>
      <c r="GV2" s="812"/>
      <c r="GW2" s="812"/>
      <c r="GX2" s="812"/>
      <c r="GY2" s="812"/>
      <c r="GZ2" s="812"/>
      <c r="HA2" s="812"/>
      <c r="HB2" s="812"/>
      <c r="HC2" s="812"/>
      <c r="HD2" s="812"/>
      <c r="HE2" s="812"/>
      <c r="HF2" s="812"/>
      <c r="HG2" s="812"/>
      <c r="HH2" s="812"/>
      <c r="HI2" s="812"/>
      <c r="HJ2" s="812"/>
      <c r="HK2" s="812"/>
      <c r="HL2" s="812"/>
      <c r="HM2" s="812"/>
      <c r="HN2" s="812"/>
      <c r="HO2" s="812"/>
      <c r="HP2" s="812"/>
      <c r="HQ2" s="812"/>
      <c r="HR2" s="812"/>
      <c r="HS2" s="812"/>
      <c r="HT2" s="13"/>
      <c r="HU2" s="13"/>
      <c r="HV2" s="13"/>
      <c r="HW2" s="13"/>
      <c r="HX2" s="13"/>
      <c r="HY2" s="13"/>
      <c r="HZ2" s="13"/>
    </row>
    <row r="3" spans="1:234" ht="5.25" customHeight="1">
      <c r="B3" s="11"/>
      <c r="C3" s="11"/>
      <c r="D3" s="1278" t="str">
        <f>入力シート!L5</f>
        <v>令和-25年度分</v>
      </c>
      <c r="E3" s="1278"/>
      <c r="F3" s="1278"/>
      <c r="G3" s="1278"/>
      <c r="H3" s="1278"/>
      <c r="I3" s="1278"/>
      <c r="J3" s="1278"/>
      <c r="K3" s="1278"/>
      <c r="L3" s="1278"/>
      <c r="M3" s="1278"/>
      <c r="N3" s="1278"/>
      <c r="O3" s="1278"/>
      <c r="P3" s="1278"/>
      <c r="Q3" s="1278"/>
      <c r="R3" s="1278"/>
      <c r="S3" s="1278"/>
      <c r="T3" s="1278"/>
      <c r="U3" s="1278"/>
      <c r="V3" s="1278"/>
      <c r="W3" s="1278"/>
      <c r="X3" s="1278"/>
      <c r="Y3" s="1278"/>
      <c r="Z3" s="1278"/>
      <c r="AA3" s="1278"/>
      <c r="AB3" s="1278"/>
      <c r="AC3" s="1278"/>
      <c r="AD3" s="1278"/>
      <c r="AE3" s="1278"/>
      <c r="AF3" s="1278"/>
      <c r="AG3" s="1278"/>
      <c r="AH3" s="1278"/>
      <c r="AI3" s="11"/>
      <c r="AJ3" s="11"/>
      <c r="AK3" s="11"/>
      <c r="AL3" s="11"/>
      <c r="AM3" s="11"/>
      <c r="AN3" s="1278" t="s">
        <v>0</v>
      </c>
      <c r="AO3" s="1278"/>
      <c r="AP3" s="1278"/>
      <c r="AQ3" s="1278"/>
      <c r="AR3" s="1278"/>
      <c r="AS3" s="1278"/>
      <c r="AT3" s="1278"/>
      <c r="AU3" s="1278"/>
      <c r="AV3" s="1278"/>
      <c r="AW3" s="1278"/>
      <c r="AX3" s="1278"/>
      <c r="AY3" s="1278"/>
      <c r="AZ3" s="1278"/>
      <c r="BA3" s="1278"/>
      <c r="BB3" s="1278"/>
      <c r="BC3" s="1278"/>
      <c r="BD3" s="1278"/>
      <c r="BE3" s="1278"/>
      <c r="BF3" s="1278"/>
      <c r="BG3" s="1278"/>
      <c r="BH3" s="1278"/>
      <c r="BI3" s="1278"/>
      <c r="BJ3" s="1278"/>
      <c r="BK3" s="1278"/>
      <c r="BL3" s="1278"/>
      <c r="BM3" s="1278"/>
      <c r="BN3" s="1278"/>
      <c r="BO3" s="1278"/>
      <c r="BP3" s="1278"/>
      <c r="BQ3" s="1278"/>
      <c r="BR3" s="1278"/>
      <c r="BS3" s="1278"/>
      <c r="BT3" s="1278"/>
      <c r="BU3" s="1278"/>
      <c r="BV3" s="1278"/>
      <c r="BW3" s="1278"/>
      <c r="BX3" s="1278"/>
      <c r="BY3" s="1278"/>
      <c r="BZ3" s="1278"/>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row>
    <row r="4" spans="1:234" ht="6" customHeight="1">
      <c r="A4" s="11"/>
      <c r="B4" s="11"/>
      <c r="C4" s="11"/>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1"/>
      <c r="AJ4" s="11"/>
      <c r="AK4" s="11"/>
      <c r="AL4" s="11"/>
      <c r="AM4" s="11"/>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2"/>
      <c r="CB4" s="2"/>
      <c r="CC4" s="2"/>
      <c r="CD4" s="2"/>
      <c r="CE4" s="1171" t="s">
        <v>1</v>
      </c>
      <c r="CF4" s="1171"/>
      <c r="CG4" s="1171"/>
      <c r="CH4" s="1171"/>
      <c r="CI4" s="1171"/>
      <c r="CJ4" s="1171"/>
      <c r="CK4" s="1171"/>
      <c r="CL4" s="1171"/>
      <c r="CM4" s="1171"/>
      <c r="CN4" s="1171"/>
      <c r="CO4" s="1171"/>
      <c r="CP4" s="1186"/>
      <c r="CQ4" s="1283" t="str">
        <f>IF(入力シート!C13="","",入力シート!C13)</f>
        <v/>
      </c>
      <c r="CR4" s="1284"/>
      <c r="CS4" s="1284"/>
      <c r="CT4" s="1284"/>
      <c r="CU4" s="1284"/>
      <c r="CV4" s="1284"/>
      <c r="CW4" s="1284"/>
      <c r="CX4" s="1284"/>
      <c r="CY4" s="1284"/>
      <c r="CZ4" s="1284"/>
      <c r="DA4" s="1284"/>
      <c r="DB4" s="1284"/>
      <c r="DC4" s="1284"/>
      <c r="DD4" s="1284"/>
      <c r="DE4" s="1284"/>
      <c r="DF4" s="1284"/>
      <c r="DG4" s="1284"/>
      <c r="DH4" s="1284"/>
      <c r="DI4" s="1284"/>
      <c r="DJ4" s="1284"/>
      <c r="DK4" s="1284"/>
      <c r="DL4" s="1284"/>
      <c r="DM4" s="1284"/>
      <c r="DN4" s="2"/>
      <c r="DO4" s="1175" t="s">
        <v>91</v>
      </c>
      <c r="DP4" s="1175"/>
      <c r="DQ4" s="1175"/>
      <c r="DR4" s="1175"/>
      <c r="DS4" s="1175"/>
      <c r="DT4" s="1175"/>
      <c r="DU4" s="1175"/>
      <c r="DV4" s="1175"/>
      <c r="DW4" s="1175"/>
      <c r="DX4" s="1175"/>
      <c r="DY4" s="1175"/>
      <c r="DZ4" s="1175"/>
      <c r="EA4" s="1175"/>
      <c r="EB4" s="1175"/>
      <c r="EC4" s="1175"/>
      <c r="ED4" s="1175"/>
      <c r="EE4" s="1175"/>
      <c r="EF4" s="1175"/>
      <c r="EG4" s="1175"/>
      <c r="EH4" s="1175"/>
      <c r="EI4" s="1175"/>
      <c r="EJ4" s="1175"/>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row>
    <row r="5" spans="1:234" ht="6" customHeight="1">
      <c r="A5" s="11"/>
      <c r="B5" s="11"/>
      <c r="C5" s="11"/>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1"/>
      <c r="AJ5" s="11"/>
      <c r="AK5" s="11"/>
      <c r="AL5" s="11"/>
      <c r="AM5" s="11"/>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2"/>
      <c r="CB5" s="2"/>
      <c r="CC5" s="2"/>
      <c r="CD5" s="2"/>
      <c r="CE5" s="1171"/>
      <c r="CF5" s="1171"/>
      <c r="CG5" s="1171"/>
      <c r="CH5" s="1171"/>
      <c r="CI5" s="1171"/>
      <c r="CJ5" s="1171"/>
      <c r="CK5" s="1171"/>
      <c r="CL5" s="1171"/>
      <c r="CM5" s="1171"/>
      <c r="CN5" s="1171"/>
      <c r="CO5" s="1171"/>
      <c r="CP5" s="1186"/>
      <c r="CQ5" s="1283"/>
      <c r="CR5" s="1284"/>
      <c r="CS5" s="1284"/>
      <c r="CT5" s="1284"/>
      <c r="CU5" s="1284"/>
      <c r="CV5" s="1284"/>
      <c r="CW5" s="1284"/>
      <c r="CX5" s="1284"/>
      <c r="CY5" s="1284"/>
      <c r="CZ5" s="1284"/>
      <c r="DA5" s="1284"/>
      <c r="DB5" s="1284"/>
      <c r="DC5" s="1284"/>
      <c r="DD5" s="1284"/>
      <c r="DE5" s="1284"/>
      <c r="DF5" s="1284"/>
      <c r="DG5" s="1284"/>
      <c r="DH5" s="1284"/>
      <c r="DI5" s="1284"/>
      <c r="DJ5" s="1284"/>
      <c r="DK5" s="1284"/>
      <c r="DL5" s="1284"/>
      <c r="DM5" s="1284"/>
      <c r="DN5" s="2"/>
      <c r="DO5" s="1175"/>
      <c r="DP5" s="1175"/>
      <c r="DQ5" s="1175"/>
      <c r="DR5" s="1175"/>
      <c r="DS5" s="1175"/>
      <c r="DT5" s="1175"/>
      <c r="DU5" s="1175"/>
      <c r="DV5" s="1175"/>
      <c r="DW5" s="1175"/>
      <c r="DX5" s="1175"/>
      <c r="DY5" s="1175"/>
      <c r="DZ5" s="1175"/>
      <c r="EA5" s="1175"/>
      <c r="EB5" s="1175"/>
      <c r="EC5" s="1175"/>
      <c r="ED5" s="1175"/>
      <c r="EE5" s="1175"/>
      <c r="EF5" s="1175"/>
      <c r="EG5" s="1175"/>
      <c r="EH5" s="1175"/>
      <c r="EI5" s="1175"/>
      <c r="EJ5" s="1175"/>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row>
    <row r="6" spans="1:234" ht="6"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1188"/>
      <c r="CF6" s="1188"/>
      <c r="CG6" s="1188"/>
      <c r="CH6" s="1188"/>
      <c r="CI6" s="1188"/>
      <c r="CJ6" s="1188"/>
      <c r="CK6" s="1188"/>
      <c r="CL6" s="1188"/>
      <c r="CM6" s="1188"/>
      <c r="CN6" s="1188"/>
      <c r="CO6" s="1188"/>
      <c r="CP6" s="1189"/>
      <c r="CQ6" s="1285"/>
      <c r="CR6" s="1286"/>
      <c r="CS6" s="1286"/>
      <c r="CT6" s="1286"/>
      <c r="CU6" s="1286"/>
      <c r="CV6" s="1286"/>
      <c r="CW6" s="1286"/>
      <c r="CX6" s="1286"/>
      <c r="CY6" s="1286"/>
      <c r="CZ6" s="1286"/>
      <c r="DA6" s="1286"/>
      <c r="DB6" s="1286"/>
      <c r="DC6" s="1286"/>
      <c r="DD6" s="1286"/>
      <c r="DE6" s="1286"/>
      <c r="DF6" s="1286"/>
      <c r="DG6" s="1286"/>
      <c r="DH6" s="1286"/>
      <c r="DI6" s="1286"/>
      <c r="DJ6" s="1286"/>
      <c r="DK6" s="1286"/>
      <c r="DL6" s="1286"/>
      <c r="DM6" s="1286"/>
      <c r="DN6" s="2"/>
      <c r="DO6" s="1190" t="s">
        <v>92</v>
      </c>
      <c r="DP6" s="1190"/>
      <c r="DQ6" s="1191" t="s">
        <v>93</v>
      </c>
      <c r="DR6" s="1191"/>
      <c r="DS6" s="1191"/>
      <c r="DT6" s="1191"/>
      <c r="DU6" s="1191"/>
      <c r="DV6" s="1191"/>
      <c r="DW6" s="1191"/>
      <c r="DX6" s="1191"/>
      <c r="DY6" s="1191"/>
      <c r="DZ6" s="1191"/>
      <c r="EA6" s="1191"/>
      <c r="EB6" s="1191"/>
      <c r="EC6" s="1191"/>
      <c r="ED6" s="1191"/>
      <c r="EE6" s="1191"/>
      <c r="EF6" s="1191"/>
      <c r="EG6" s="1191"/>
      <c r="EH6" s="1191"/>
      <c r="EI6" s="1191"/>
      <c r="EJ6" s="1191"/>
      <c r="EK6" s="1191"/>
      <c r="EL6" s="1191"/>
      <c r="EM6" s="1191"/>
      <c r="EN6" s="1191"/>
      <c r="EO6" s="1191"/>
      <c r="EP6" s="1191"/>
      <c r="EQ6" s="1191"/>
      <c r="ER6" s="1191"/>
      <c r="ES6" s="1191"/>
      <c r="ET6" s="1191"/>
      <c r="EU6" s="1191"/>
      <c r="EV6" s="1191"/>
      <c r="EW6" s="1191"/>
      <c r="EX6" s="1190" t="s">
        <v>94</v>
      </c>
      <c r="EY6" s="1190"/>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row>
    <row r="7" spans="1:234" ht="5.25" customHeight="1">
      <c r="A7" s="1687" t="s">
        <v>14</v>
      </c>
      <c r="B7" s="1688"/>
      <c r="C7" s="1688"/>
      <c r="D7" s="1688"/>
      <c r="E7" s="1688"/>
      <c r="F7" s="1688"/>
      <c r="G7" s="1688"/>
      <c r="H7" s="1688"/>
      <c r="I7" s="1688"/>
      <c r="J7" s="1688"/>
      <c r="K7" s="1688"/>
      <c r="L7" s="1688"/>
      <c r="M7" s="1688"/>
      <c r="N7" s="1688"/>
      <c r="O7" s="1688"/>
      <c r="P7" s="1732" t="s">
        <v>4</v>
      </c>
      <c r="Q7" s="1733"/>
      <c r="R7" s="1733"/>
      <c r="S7" s="1733"/>
      <c r="T7" s="1733"/>
      <c r="U7" s="1733"/>
      <c r="V7" s="1733"/>
      <c r="W7" s="1733"/>
      <c r="X7" s="1733"/>
      <c r="Y7" s="1733"/>
      <c r="Z7" s="1733"/>
      <c r="AA7" s="1733"/>
      <c r="AB7" s="1733"/>
      <c r="AC7" s="1734"/>
      <c r="AD7" s="1602" t="str">
        <f>入力シート!R3</f>
        <v/>
      </c>
      <c r="AE7" s="1603"/>
      <c r="AF7" s="1603"/>
      <c r="AG7" s="1603"/>
      <c r="AH7" s="1603"/>
      <c r="AI7" s="1603"/>
      <c r="AJ7" s="1603"/>
      <c r="AK7" s="1603"/>
      <c r="AL7" s="1603"/>
      <c r="AM7" s="1603"/>
      <c r="AN7" s="1603"/>
      <c r="AO7" s="1603"/>
      <c r="AP7" s="1603"/>
      <c r="AQ7" s="1603"/>
      <c r="AR7" s="1603"/>
      <c r="AS7" s="1603"/>
      <c r="AT7" s="1603"/>
      <c r="AU7" s="1603"/>
      <c r="AV7" s="1603"/>
      <c r="AW7" s="1603"/>
      <c r="AX7" s="1603"/>
      <c r="AY7" s="1603"/>
      <c r="AZ7" s="1603"/>
      <c r="BA7" s="1603"/>
      <c r="BB7" s="1603"/>
      <c r="BC7" s="1603"/>
      <c r="BD7" s="1603"/>
      <c r="BE7" s="1603"/>
      <c r="BF7" s="1603"/>
      <c r="BG7" s="1603"/>
      <c r="BH7" s="1603"/>
      <c r="BI7" s="1603"/>
      <c r="BJ7" s="1603"/>
      <c r="BK7" s="1603"/>
      <c r="BL7" s="1603"/>
      <c r="BM7" s="1603"/>
      <c r="BN7" s="1603"/>
      <c r="BO7" s="1603"/>
      <c r="BP7" s="1603"/>
      <c r="BQ7" s="1603"/>
      <c r="BR7" s="1603"/>
      <c r="BS7" s="1603"/>
      <c r="BT7" s="1603"/>
      <c r="BU7" s="1603"/>
      <c r="BV7" s="1603"/>
      <c r="BW7" s="1603"/>
      <c r="BX7" s="1603"/>
      <c r="BY7" s="1603"/>
      <c r="BZ7" s="1603"/>
      <c r="CA7" s="1603"/>
      <c r="CB7" s="1603"/>
      <c r="CC7" s="1603"/>
      <c r="CD7" s="1604"/>
      <c r="CE7" s="1256" t="s">
        <v>2</v>
      </c>
      <c r="CF7" s="1257"/>
      <c r="CG7" s="1257"/>
      <c r="CH7" s="1257"/>
      <c r="CI7" s="1257"/>
      <c r="CJ7" s="1257"/>
      <c r="CK7" s="1257"/>
      <c r="CL7" s="1257"/>
      <c r="CM7" s="1257"/>
      <c r="CN7" s="1257"/>
      <c r="CO7" s="1257"/>
      <c r="CP7" s="1258"/>
      <c r="CQ7" s="1287" t="str">
        <f>入力シート!P5</f>
        <v/>
      </c>
      <c r="CR7" s="1288"/>
      <c r="CS7" s="1288"/>
      <c r="CT7" s="1288"/>
      <c r="CU7" s="1288"/>
      <c r="CV7" s="1288"/>
      <c r="CW7" s="1288"/>
      <c r="CX7" s="1288"/>
      <c r="CY7" s="1288"/>
      <c r="CZ7" s="1288"/>
      <c r="DA7" s="1288"/>
      <c r="DB7" s="1288"/>
      <c r="DC7" s="1288"/>
      <c r="DD7" s="1288"/>
      <c r="DE7" s="1288"/>
      <c r="DF7" s="1288"/>
      <c r="DG7" s="1288"/>
      <c r="DH7" s="1288"/>
      <c r="DI7" s="1288"/>
      <c r="DJ7" s="1288"/>
      <c r="DK7" s="1288"/>
      <c r="DL7" s="1288"/>
      <c r="DM7" s="1288"/>
      <c r="DN7" s="2"/>
      <c r="DO7" s="1190"/>
      <c r="DP7" s="1190"/>
      <c r="DQ7" s="1191"/>
      <c r="DR7" s="1191"/>
      <c r="DS7" s="1191"/>
      <c r="DT7" s="1191"/>
      <c r="DU7" s="1191"/>
      <c r="DV7" s="1191"/>
      <c r="DW7" s="1191"/>
      <c r="DX7" s="1191"/>
      <c r="DY7" s="1191"/>
      <c r="DZ7" s="1191"/>
      <c r="EA7" s="1191"/>
      <c r="EB7" s="1191"/>
      <c r="EC7" s="1191"/>
      <c r="ED7" s="1191"/>
      <c r="EE7" s="1191"/>
      <c r="EF7" s="1191"/>
      <c r="EG7" s="1191"/>
      <c r="EH7" s="1191"/>
      <c r="EI7" s="1191"/>
      <c r="EJ7" s="1191"/>
      <c r="EK7" s="1191"/>
      <c r="EL7" s="1191"/>
      <c r="EM7" s="1191"/>
      <c r="EN7" s="1191"/>
      <c r="EO7" s="1191"/>
      <c r="EP7" s="1191"/>
      <c r="EQ7" s="1191"/>
      <c r="ER7" s="1191"/>
      <c r="ES7" s="1191"/>
      <c r="ET7" s="1191"/>
      <c r="EU7" s="1191"/>
      <c r="EV7" s="1191"/>
      <c r="EW7" s="1191"/>
      <c r="EX7" s="1190"/>
      <c r="EY7" s="1190"/>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row>
    <row r="8" spans="1:234" ht="5.25" customHeight="1">
      <c r="A8" s="1689"/>
      <c r="B8" s="1690"/>
      <c r="C8" s="1690"/>
      <c r="D8" s="1690"/>
      <c r="E8" s="1690"/>
      <c r="F8" s="1690"/>
      <c r="G8" s="1690"/>
      <c r="H8" s="1690"/>
      <c r="I8" s="1690"/>
      <c r="J8" s="1690"/>
      <c r="K8" s="1690"/>
      <c r="L8" s="1690"/>
      <c r="M8" s="1690"/>
      <c r="N8" s="1690"/>
      <c r="O8" s="1690"/>
      <c r="P8" s="1732"/>
      <c r="Q8" s="1733"/>
      <c r="R8" s="1733"/>
      <c r="S8" s="1733"/>
      <c r="T8" s="1733"/>
      <c r="U8" s="1733"/>
      <c r="V8" s="1733"/>
      <c r="W8" s="1733"/>
      <c r="X8" s="1733"/>
      <c r="Y8" s="1733"/>
      <c r="Z8" s="1733"/>
      <c r="AA8" s="1733"/>
      <c r="AB8" s="1733"/>
      <c r="AC8" s="1734"/>
      <c r="AD8" s="1605"/>
      <c r="AE8" s="1606"/>
      <c r="AF8" s="1606"/>
      <c r="AG8" s="1606"/>
      <c r="AH8" s="1606"/>
      <c r="AI8" s="1606"/>
      <c r="AJ8" s="1606"/>
      <c r="AK8" s="1606"/>
      <c r="AL8" s="1606"/>
      <c r="AM8" s="1606"/>
      <c r="AN8" s="1606"/>
      <c r="AO8" s="1606"/>
      <c r="AP8" s="1606"/>
      <c r="AQ8" s="1606"/>
      <c r="AR8" s="1606"/>
      <c r="AS8" s="1606"/>
      <c r="AT8" s="1606"/>
      <c r="AU8" s="1606"/>
      <c r="AV8" s="1606"/>
      <c r="AW8" s="1606"/>
      <c r="AX8" s="1606"/>
      <c r="AY8" s="1606"/>
      <c r="AZ8" s="1606"/>
      <c r="BA8" s="1606"/>
      <c r="BB8" s="1606"/>
      <c r="BC8" s="1606"/>
      <c r="BD8" s="1606"/>
      <c r="BE8" s="1606"/>
      <c r="BF8" s="1606"/>
      <c r="BG8" s="1606"/>
      <c r="BH8" s="1606"/>
      <c r="BI8" s="1606"/>
      <c r="BJ8" s="1606"/>
      <c r="BK8" s="1606"/>
      <c r="BL8" s="1606"/>
      <c r="BM8" s="1606"/>
      <c r="BN8" s="1606"/>
      <c r="BO8" s="1606"/>
      <c r="BP8" s="1606"/>
      <c r="BQ8" s="1606"/>
      <c r="BR8" s="1606"/>
      <c r="BS8" s="1606"/>
      <c r="BT8" s="1606"/>
      <c r="BU8" s="1606"/>
      <c r="BV8" s="1606"/>
      <c r="BW8" s="1606"/>
      <c r="BX8" s="1606"/>
      <c r="BY8" s="1606"/>
      <c r="BZ8" s="1606"/>
      <c r="CA8" s="1606"/>
      <c r="CB8" s="1606"/>
      <c r="CC8" s="1606"/>
      <c r="CD8" s="1607"/>
      <c r="CE8" s="1170"/>
      <c r="CF8" s="1171"/>
      <c r="CG8" s="1171"/>
      <c r="CH8" s="1171"/>
      <c r="CI8" s="1171"/>
      <c r="CJ8" s="1171"/>
      <c r="CK8" s="1171"/>
      <c r="CL8" s="1171"/>
      <c r="CM8" s="1171"/>
      <c r="CN8" s="1171"/>
      <c r="CO8" s="1171"/>
      <c r="CP8" s="1259"/>
      <c r="CQ8" s="1289"/>
      <c r="CR8" s="1290"/>
      <c r="CS8" s="1290"/>
      <c r="CT8" s="1290"/>
      <c r="CU8" s="1290"/>
      <c r="CV8" s="1290"/>
      <c r="CW8" s="1290"/>
      <c r="CX8" s="1290"/>
      <c r="CY8" s="1290"/>
      <c r="CZ8" s="1290"/>
      <c r="DA8" s="1290"/>
      <c r="DB8" s="1290"/>
      <c r="DC8" s="1290"/>
      <c r="DD8" s="1290"/>
      <c r="DE8" s="1290"/>
      <c r="DF8" s="1290"/>
      <c r="DG8" s="1290"/>
      <c r="DH8" s="1290"/>
      <c r="DI8" s="1290"/>
      <c r="DJ8" s="1290"/>
      <c r="DK8" s="1290"/>
      <c r="DL8" s="1290"/>
      <c r="DM8" s="1290"/>
      <c r="DN8" s="2"/>
      <c r="DO8" s="1190"/>
      <c r="DP8" s="1190"/>
      <c r="DQ8" s="1191"/>
      <c r="DR8" s="1191"/>
      <c r="DS8" s="1191"/>
      <c r="DT8" s="1191"/>
      <c r="DU8" s="1191"/>
      <c r="DV8" s="1191"/>
      <c r="DW8" s="1191"/>
      <c r="DX8" s="1191"/>
      <c r="DY8" s="1191"/>
      <c r="DZ8" s="1191"/>
      <c r="EA8" s="1191"/>
      <c r="EB8" s="1191"/>
      <c r="EC8" s="1191"/>
      <c r="ED8" s="1191"/>
      <c r="EE8" s="1191"/>
      <c r="EF8" s="1191"/>
      <c r="EG8" s="1191"/>
      <c r="EH8" s="1191"/>
      <c r="EI8" s="1191"/>
      <c r="EJ8" s="1191"/>
      <c r="EK8" s="1191"/>
      <c r="EL8" s="1191"/>
      <c r="EM8" s="1191"/>
      <c r="EN8" s="1191"/>
      <c r="EO8" s="1191"/>
      <c r="EP8" s="1191"/>
      <c r="EQ8" s="1191"/>
      <c r="ER8" s="1191"/>
      <c r="ES8" s="1191"/>
      <c r="ET8" s="1191"/>
      <c r="EU8" s="1191"/>
      <c r="EV8" s="1191"/>
      <c r="EW8" s="1191"/>
      <c r="EX8" s="1190"/>
      <c r="EY8" s="1190"/>
      <c r="EZ8" s="3"/>
      <c r="FA8" s="3"/>
      <c r="FB8" s="1175" t="s">
        <v>106</v>
      </c>
      <c r="FC8" s="1175"/>
      <c r="FD8" s="1175"/>
      <c r="FE8" s="1175"/>
      <c r="FF8" s="1175"/>
      <c r="FG8" s="1175"/>
      <c r="FH8" s="1175"/>
      <c r="FI8" s="1175"/>
      <c r="FJ8" s="1175"/>
      <c r="FK8" s="1175"/>
      <c r="FL8" s="1175"/>
      <c r="FM8" s="1175"/>
      <c r="FN8" s="1175"/>
      <c r="FO8" s="1175"/>
      <c r="FP8" s="1175"/>
      <c r="FQ8" s="1175"/>
      <c r="FR8" s="1175"/>
      <c r="FS8" s="1175"/>
      <c r="FT8" s="1175"/>
      <c r="FU8" s="1175"/>
      <c r="FV8" s="1175"/>
      <c r="FW8" s="1175"/>
      <c r="FX8" s="1175"/>
      <c r="FY8" s="1175"/>
      <c r="FZ8" s="1175"/>
      <c r="GA8" s="1175"/>
      <c r="GB8" s="1175"/>
      <c r="GC8" s="1175"/>
      <c r="GD8" s="1175"/>
      <c r="GE8" s="1175"/>
      <c r="GF8" s="1175"/>
      <c r="GG8" s="1175"/>
      <c r="GH8" s="1175"/>
      <c r="GI8" s="1175"/>
      <c r="GJ8" s="1175"/>
      <c r="GK8" s="1175"/>
      <c r="GL8" s="1175"/>
      <c r="GM8" s="1175"/>
      <c r="GN8" s="1175"/>
      <c r="GO8" s="1175"/>
      <c r="GP8" s="1175"/>
      <c r="GQ8" s="1175"/>
      <c r="GR8" s="1175"/>
      <c r="GS8" s="1175"/>
      <c r="GT8" s="1175"/>
      <c r="GU8" s="1175"/>
      <c r="GV8" s="1175"/>
      <c r="GW8" s="1175"/>
      <c r="GX8" s="1175"/>
      <c r="GY8" s="1175"/>
      <c r="GZ8" s="1175"/>
      <c r="HA8" s="1175"/>
      <c r="HB8" s="1175"/>
      <c r="HC8" s="1175"/>
      <c r="HD8" s="1175"/>
      <c r="HE8" s="1175"/>
      <c r="HF8" s="1175"/>
      <c r="HG8" s="1175"/>
      <c r="HH8" s="1175"/>
      <c r="HI8" s="1175"/>
      <c r="HJ8" s="1175"/>
      <c r="HK8" s="1175"/>
      <c r="HL8" s="1175"/>
      <c r="HM8" s="1175"/>
      <c r="HN8" s="1175"/>
      <c r="HO8" s="1175"/>
      <c r="HP8" s="1175"/>
      <c r="HQ8" s="1175"/>
      <c r="HR8" s="1175"/>
      <c r="HS8" s="1175"/>
      <c r="HT8" s="1175"/>
      <c r="HU8" s="1175"/>
      <c r="HV8" s="1175"/>
      <c r="HW8" s="1175"/>
      <c r="HX8" s="1175"/>
      <c r="HY8" s="1175"/>
      <c r="HZ8" s="3"/>
    </row>
    <row r="9" spans="1:234" ht="5.25" customHeight="1">
      <c r="A9" s="1689"/>
      <c r="B9" s="1690"/>
      <c r="C9" s="1690"/>
      <c r="D9" s="1690"/>
      <c r="E9" s="1690"/>
      <c r="F9" s="1690"/>
      <c r="G9" s="1690"/>
      <c r="H9" s="1690"/>
      <c r="I9" s="1690"/>
      <c r="J9" s="1690"/>
      <c r="K9" s="1690"/>
      <c r="L9" s="1690"/>
      <c r="M9" s="1690"/>
      <c r="N9" s="1690"/>
      <c r="O9" s="1690"/>
      <c r="P9" s="1732"/>
      <c r="Q9" s="1733"/>
      <c r="R9" s="1733"/>
      <c r="S9" s="1733"/>
      <c r="T9" s="1733"/>
      <c r="U9" s="1733"/>
      <c r="V9" s="1733"/>
      <c r="W9" s="1733"/>
      <c r="X9" s="1733"/>
      <c r="Y9" s="1733"/>
      <c r="Z9" s="1733"/>
      <c r="AA9" s="1733"/>
      <c r="AB9" s="1733"/>
      <c r="AC9" s="1734"/>
      <c r="AD9" s="1605"/>
      <c r="AE9" s="1606"/>
      <c r="AF9" s="1606"/>
      <c r="AG9" s="1606"/>
      <c r="AH9" s="1606"/>
      <c r="AI9" s="1606"/>
      <c r="AJ9" s="1606"/>
      <c r="AK9" s="1606"/>
      <c r="AL9" s="1606"/>
      <c r="AM9" s="1606"/>
      <c r="AN9" s="1606"/>
      <c r="AO9" s="1606"/>
      <c r="AP9" s="1606"/>
      <c r="AQ9" s="1606"/>
      <c r="AR9" s="1606"/>
      <c r="AS9" s="1606"/>
      <c r="AT9" s="1606"/>
      <c r="AU9" s="1606"/>
      <c r="AV9" s="1606"/>
      <c r="AW9" s="1606"/>
      <c r="AX9" s="1606"/>
      <c r="AY9" s="1606"/>
      <c r="AZ9" s="1606"/>
      <c r="BA9" s="1606"/>
      <c r="BB9" s="1606"/>
      <c r="BC9" s="1606"/>
      <c r="BD9" s="1606"/>
      <c r="BE9" s="1606"/>
      <c r="BF9" s="1606"/>
      <c r="BG9" s="1606"/>
      <c r="BH9" s="1606"/>
      <c r="BI9" s="1606"/>
      <c r="BJ9" s="1606"/>
      <c r="BK9" s="1606"/>
      <c r="BL9" s="1606"/>
      <c r="BM9" s="1606"/>
      <c r="BN9" s="1606"/>
      <c r="BO9" s="1606"/>
      <c r="BP9" s="1606"/>
      <c r="BQ9" s="1606"/>
      <c r="BR9" s="1606"/>
      <c r="BS9" s="1606"/>
      <c r="BT9" s="1606"/>
      <c r="BU9" s="1606"/>
      <c r="BV9" s="1606"/>
      <c r="BW9" s="1606"/>
      <c r="BX9" s="1606"/>
      <c r="BY9" s="1606"/>
      <c r="BZ9" s="1606"/>
      <c r="CA9" s="1606"/>
      <c r="CB9" s="1606"/>
      <c r="CC9" s="1606"/>
      <c r="CD9" s="1607"/>
      <c r="CE9" s="1170"/>
      <c r="CF9" s="1171"/>
      <c r="CG9" s="1171"/>
      <c r="CH9" s="1171"/>
      <c r="CI9" s="1171"/>
      <c r="CJ9" s="1171"/>
      <c r="CK9" s="1171"/>
      <c r="CL9" s="1171"/>
      <c r="CM9" s="1171"/>
      <c r="CN9" s="1171"/>
      <c r="CO9" s="1171"/>
      <c r="CP9" s="1259"/>
      <c r="CQ9" s="1289"/>
      <c r="CR9" s="1290"/>
      <c r="CS9" s="1290"/>
      <c r="CT9" s="1290"/>
      <c r="CU9" s="1290"/>
      <c r="CV9" s="1290"/>
      <c r="CW9" s="1290"/>
      <c r="CX9" s="1290"/>
      <c r="CY9" s="1290"/>
      <c r="CZ9" s="1290"/>
      <c r="DA9" s="1290"/>
      <c r="DB9" s="1290"/>
      <c r="DC9" s="1290"/>
      <c r="DD9" s="1290"/>
      <c r="DE9" s="1290"/>
      <c r="DF9" s="1290"/>
      <c r="DG9" s="1290"/>
      <c r="DH9" s="1290"/>
      <c r="DI9" s="1290"/>
      <c r="DJ9" s="1290"/>
      <c r="DK9" s="1290"/>
      <c r="DL9" s="1290"/>
      <c r="DM9" s="1290"/>
      <c r="DN9" s="2"/>
      <c r="DO9" s="1190"/>
      <c r="DP9" s="1190"/>
      <c r="DQ9" s="1191"/>
      <c r="DR9" s="1191"/>
      <c r="DS9" s="1191"/>
      <c r="DT9" s="1191"/>
      <c r="DU9" s="1191"/>
      <c r="DV9" s="1191"/>
      <c r="DW9" s="1191"/>
      <c r="DX9" s="1191"/>
      <c r="DY9" s="1191"/>
      <c r="DZ9" s="1191"/>
      <c r="EA9" s="1191"/>
      <c r="EB9" s="1191"/>
      <c r="EC9" s="1191"/>
      <c r="ED9" s="1191"/>
      <c r="EE9" s="1191"/>
      <c r="EF9" s="1191"/>
      <c r="EG9" s="1191"/>
      <c r="EH9" s="1191"/>
      <c r="EI9" s="1191"/>
      <c r="EJ9" s="1191"/>
      <c r="EK9" s="1191"/>
      <c r="EL9" s="1191"/>
      <c r="EM9" s="1191"/>
      <c r="EN9" s="1191"/>
      <c r="EO9" s="1191"/>
      <c r="EP9" s="1191"/>
      <c r="EQ9" s="1191"/>
      <c r="ER9" s="1191"/>
      <c r="ES9" s="1191"/>
      <c r="ET9" s="1191"/>
      <c r="EU9" s="1191"/>
      <c r="EV9" s="1191"/>
      <c r="EW9" s="1191"/>
      <c r="EX9" s="1190"/>
      <c r="EY9" s="1190"/>
      <c r="EZ9" s="3"/>
      <c r="FA9" s="3"/>
      <c r="FB9" s="1174"/>
      <c r="FC9" s="1174"/>
      <c r="FD9" s="1174"/>
      <c r="FE9" s="1174"/>
      <c r="FF9" s="1174"/>
      <c r="FG9" s="1174"/>
      <c r="FH9" s="1174"/>
      <c r="FI9" s="1174"/>
      <c r="FJ9" s="1174"/>
      <c r="FK9" s="1174"/>
      <c r="FL9" s="1174"/>
      <c r="FM9" s="1174"/>
      <c r="FN9" s="1174"/>
      <c r="FO9" s="1174"/>
      <c r="FP9" s="1174"/>
      <c r="FQ9" s="1174"/>
      <c r="FR9" s="1174"/>
      <c r="FS9" s="1174"/>
      <c r="FT9" s="1174"/>
      <c r="FU9" s="1174"/>
      <c r="FV9" s="1174"/>
      <c r="FW9" s="1174"/>
      <c r="FX9" s="1174"/>
      <c r="FY9" s="1174"/>
      <c r="FZ9" s="1174"/>
      <c r="GA9" s="1174"/>
      <c r="GB9" s="1174"/>
      <c r="GC9" s="1174"/>
      <c r="GD9" s="1174"/>
      <c r="GE9" s="1174"/>
      <c r="GF9" s="1174"/>
      <c r="GG9" s="1174"/>
      <c r="GH9" s="1174"/>
      <c r="GI9" s="1174"/>
      <c r="GJ9" s="1174"/>
      <c r="GK9" s="1174"/>
      <c r="GL9" s="1174"/>
      <c r="GM9" s="1174"/>
      <c r="GN9" s="1174"/>
      <c r="GO9" s="1174"/>
      <c r="GP9" s="1174"/>
      <c r="GQ9" s="1174"/>
      <c r="GR9" s="1174"/>
      <c r="GS9" s="1174"/>
      <c r="GT9" s="1174"/>
      <c r="GU9" s="1174"/>
      <c r="GV9" s="1174"/>
      <c r="GW9" s="1174"/>
      <c r="GX9" s="1174"/>
      <c r="GY9" s="1174"/>
      <c r="GZ9" s="1174"/>
      <c r="HA9" s="1174"/>
      <c r="HB9" s="1174"/>
      <c r="HC9" s="1174"/>
      <c r="HD9" s="1174"/>
      <c r="HE9" s="1174"/>
      <c r="HF9" s="1174"/>
      <c r="HG9" s="1174"/>
      <c r="HH9" s="1174"/>
      <c r="HI9" s="1174"/>
      <c r="HJ9" s="1174"/>
      <c r="HK9" s="1174"/>
      <c r="HL9" s="1174"/>
      <c r="HM9" s="1174"/>
      <c r="HN9" s="1174"/>
      <c r="HO9" s="1174"/>
      <c r="HP9" s="1174"/>
      <c r="HQ9" s="1174"/>
      <c r="HR9" s="1174"/>
      <c r="HS9" s="1174"/>
      <c r="HT9" s="1174"/>
      <c r="HU9" s="1174"/>
      <c r="HV9" s="1174"/>
      <c r="HW9" s="1174"/>
      <c r="HX9" s="1174"/>
      <c r="HY9" s="1174"/>
      <c r="HZ9" s="3"/>
    </row>
    <row r="10" spans="1:234" ht="5.25" customHeight="1">
      <c r="A10" s="1689"/>
      <c r="B10" s="1690"/>
      <c r="C10" s="1690"/>
      <c r="D10" s="1690"/>
      <c r="E10" s="1690"/>
      <c r="F10" s="1690"/>
      <c r="G10" s="1690"/>
      <c r="H10" s="1690"/>
      <c r="I10" s="1690"/>
      <c r="J10" s="1690"/>
      <c r="K10" s="1690"/>
      <c r="L10" s="1690"/>
      <c r="M10" s="1690"/>
      <c r="N10" s="1690"/>
      <c r="O10" s="1690"/>
      <c r="P10" s="1735"/>
      <c r="Q10" s="1736"/>
      <c r="R10" s="1736"/>
      <c r="S10" s="1736"/>
      <c r="T10" s="1736"/>
      <c r="U10" s="1736"/>
      <c r="V10" s="1736"/>
      <c r="W10" s="1736"/>
      <c r="X10" s="1736"/>
      <c r="Y10" s="1736"/>
      <c r="Z10" s="1736"/>
      <c r="AA10" s="1736"/>
      <c r="AB10" s="1736"/>
      <c r="AC10" s="1737"/>
      <c r="AD10" s="1608"/>
      <c r="AE10" s="1609"/>
      <c r="AF10" s="1609"/>
      <c r="AG10" s="1609"/>
      <c r="AH10" s="1609"/>
      <c r="AI10" s="1609"/>
      <c r="AJ10" s="1609"/>
      <c r="AK10" s="1609"/>
      <c r="AL10" s="1609"/>
      <c r="AM10" s="1609"/>
      <c r="AN10" s="1609"/>
      <c r="AO10" s="1609"/>
      <c r="AP10" s="1609"/>
      <c r="AQ10" s="1609"/>
      <c r="AR10" s="1609"/>
      <c r="AS10" s="1609"/>
      <c r="AT10" s="1609"/>
      <c r="AU10" s="1609"/>
      <c r="AV10" s="1609"/>
      <c r="AW10" s="1609"/>
      <c r="AX10" s="1609"/>
      <c r="AY10" s="1609"/>
      <c r="AZ10" s="1609"/>
      <c r="BA10" s="1609"/>
      <c r="BB10" s="1609"/>
      <c r="BC10" s="1609"/>
      <c r="BD10" s="1609"/>
      <c r="BE10" s="1609"/>
      <c r="BF10" s="1609"/>
      <c r="BG10" s="1609"/>
      <c r="BH10" s="1609"/>
      <c r="BI10" s="1609"/>
      <c r="BJ10" s="1609"/>
      <c r="BK10" s="1609"/>
      <c r="BL10" s="1609"/>
      <c r="BM10" s="1609"/>
      <c r="BN10" s="1609"/>
      <c r="BO10" s="1609"/>
      <c r="BP10" s="1609"/>
      <c r="BQ10" s="1609"/>
      <c r="BR10" s="1609"/>
      <c r="BS10" s="1609"/>
      <c r="BT10" s="1609"/>
      <c r="BU10" s="1609"/>
      <c r="BV10" s="1609"/>
      <c r="BW10" s="1609"/>
      <c r="BX10" s="1609"/>
      <c r="BY10" s="1609"/>
      <c r="BZ10" s="1609"/>
      <c r="CA10" s="1609"/>
      <c r="CB10" s="1609"/>
      <c r="CC10" s="1609"/>
      <c r="CD10" s="1610"/>
      <c r="CE10" s="1172"/>
      <c r="CF10" s="1173"/>
      <c r="CG10" s="1173"/>
      <c r="CH10" s="1173"/>
      <c r="CI10" s="1173"/>
      <c r="CJ10" s="1173"/>
      <c r="CK10" s="1173"/>
      <c r="CL10" s="1173"/>
      <c r="CM10" s="1173"/>
      <c r="CN10" s="1173"/>
      <c r="CO10" s="1173"/>
      <c r="CP10" s="1260"/>
      <c r="CQ10" s="1291"/>
      <c r="CR10" s="1292"/>
      <c r="CS10" s="1292"/>
      <c r="CT10" s="1292"/>
      <c r="CU10" s="1292"/>
      <c r="CV10" s="1292"/>
      <c r="CW10" s="1292"/>
      <c r="CX10" s="1292"/>
      <c r="CY10" s="1292"/>
      <c r="CZ10" s="1292"/>
      <c r="DA10" s="1292"/>
      <c r="DB10" s="1292"/>
      <c r="DC10" s="1292"/>
      <c r="DD10" s="1292"/>
      <c r="DE10" s="1292"/>
      <c r="DF10" s="1292"/>
      <c r="DG10" s="1292"/>
      <c r="DH10" s="1292"/>
      <c r="DI10" s="1292"/>
      <c r="DJ10" s="1292"/>
      <c r="DK10" s="1292"/>
      <c r="DL10" s="1292"/>
      <c r="DM10" s="1292"/>
      <c r="DN10" s="2"/>
      <c r="DO10" s="1171" t="s">
        <v>10</v>
      </c>
      <c r="DP10" s="1171"/>
      <c r="DQ10" s="1171"/>
      <c r="DR10" s="1186"/>
      <c r="DS10" s="1170" t="s">
        <v>95</v>
      </c>
      <c r="DT10" s="1171"/>
      <c r="DU10" s="1171"/>
      <c r="DV10" s="1171"/>
      <c r="DW10" s="1171"/>
      <c r="DX10" s="1171"/>
      <c r="DY10" s="1171"/>
      <c r="DZ10" s="1171"/>
      <c r="EA10" s="1171"/>
      <c r="EB10" s="1171"/>
      <c r="EC10" s="1259"/>
      <c r="ED10" s="1271" t="s">
        <v>97</v>
      </c>
      <c r="EE10" s="1162"/>
      <c r="EF10" s="1162"/>
      <c r="EG10" s="1162"/>
      <c r="EH10" s="1162"/>
      <c r="EI10" s="1162"/>
      <c r="EJ10" s="1163"/>
      <c r="EK10" s="1170" t="s">
        <v>96</v>
      </c>
      <c r="EL10" s="1171"/>
      <c r="EM10" s="1171"/>
      <c r="EN10" s="1171"/>
      <c r="EO10" s="1171"/>
      <c r="EP10" s="1171"/>
      <c r="EQ10" s="1171"/>
      <c r="ER10" s="1171"/>
      <c r="ES10" s="1171"/>
      <c r="ET10" s="1171"/>
      <c r="EU10" s="1171"/>
      <c r="EV10" s="1171"/>
      <c r="EW10" s="1171"/>
      <c r="EX10" s="1171"/>
      <c r="EY10" s="1171"/>
      <c r="EZ10" s="3"/>
      <c r="FA10" s="3"/>
      <c r="FB10" s="1171" t="s">
        <v>101</v>
      </c>
      <c r="FC10" s="1171"/>
      <c r="FD10" s="1171"/>
      <c r="FE10" s="1171"/>
      <c r="FF10" s="1171"/>
      <c r="FG10" s="1171"/>
      <c r="FH10" s="1171"/>
      <c r="FI10" s="1171"/>
      <c r="FJ10" s="1171"/>
      <c r="FK10" s="1171"/>
      <c r="FL10" s="1186"/>
      <c r="FM10" s="1170" t="s">
        <v>109</v>
      </c>
      <c r="FN10" s="1171"/>
      <c r="FO10" s="1171"/>
      <c r="FP10" s="1171"/>
      <c r="FQ10" s="1171"/>
      <c r="FR10" s="1171"/>
      <c r="FS10" s="1171"/>
      <c r="FT10" s="1171"/>
      <c r="FU10" s="1171"/>
      <c r="FV10" s="1171"/>
      <c r="FW10" s="1171"/>
      <c r="FX10" s="1171"/>
      <c r="FY10" s="1171"/>
      <c r="FZ10" s="1171"/>
      <c r="GA10" s="1171"/>
      <c r="GB10" s="1171"/>
      <c r="GC10" s="1171"/>
      <c r="GD10" s="1171"/>
      <c r="GE10" s="1171"/>
      <c r="GF10" s="1186"/>
      <c r="GG10" s="1170" t="s">
        <v>103</v>
      </c>
      <c r="GH10" s="1171"/>
      <c r="GI10" s="1171"/>
      <c r="GJ10" s="1171"/>
      <c r="GK10" s="1171"/>
      <c r="GL10" s="1171"/>
      <c r="GM10" s="1171"/>
      <c r="GN10" s="1171"/>
      <c r="GO10" s="1171"/>
      <c r="GP10" s="1171"/>
      <c r="GQ10" s="1171"/>
      <c r="GR10" s="1171"/>
      <c r="GS10" s="1186"/>
      <c r="GT10" s="1170" t="s">
        <v>104</v>
      </c>
      <c r="GU10" s="1171"/>
      <c r="GV10" s="1171"/>
      <c r="GW10" s="1171"/>
      <c r="GX10" s="1171"/>
      <c r="GY10" s="1171"/>
      <c r="GZ10" s="1171"/>
      <c r="HA10" s="1171"/>
      <c r="HB10" s="1171"/>
      <c r="HC10" s="1171"/>
      <c r="HD10" s="1171"/>
      <c r="HE10" s="1171"/>
      <c r="HF10" s="1186"/>
      <c r="HG10" s="1170" t="s">
        <v>105</v>
      </c>
      <c r="HH10" s="1171"/>
      <c r="HI10" s="1171"/>
      <c r="HJ10" s="1171"/>
      <c r="HK10" s="1171"/>
      <c r="HL10" s="1171"/>
      <c r="HM10" s="1171"/>
      <c r="HN10" s="1171"/>
      <c r="HO10" s="1171"/>
      <c r="HP10" s="1171"/>
      <c r="HQ10" s="1171"/>
      <c r="HR10" s="1171"/>
      <c r="HS10" s="1171"/>
      <c r="HT10" s="1171"/>
      <c r="HU10" s="1171"/>
      <c r="HV10" s="1171"/>
      <c r="HW10" s="1171"/>
      <c r="HX10" s="1171"/>
      <c r="HY10" s="1171"/>
      <c r="HZ10" s="3"/>
    </row>
    <row r="11" spans="1:234" ht="5.25" customHeight="1">
      <c r="A11" s="1689"/>
      <c r="B11" s="1690"/>
      <c r="C11" s="1690"/>
      <c r="D11" s="1690"/>
      <c r="E11" s="1690"/>
      <c r="F11" s="1690"/>
      <c r="G11" s="1690"/>
      <c r="H11" s="1690"/>
      <c r="I11" s="1690"/>
      <c r="J11" s="1690"/>
      <c r="K11" s="1690"/>
      <c r="L11" s="1690"/>
      <c r="M11" s="1690"/>
      <c r="N11" s="1690"/>
      <c r="O11" s="1690"/>
      <c r="P11" s="1738" t="s">
        <v>5</v>
      </c>
      <c r="Q11" s="1458"/>
      <c r="R11" s="1458"/>
      <c r="S11" s="1458"/>
      <c r="T11" s="1458"/>
      <c r="U11" s="1458"/>
      <c r="V11" s="1458"/>
      <c r="W11" s="1458"/>
      <c r="X11" s="1458"/>
      <c r="Y11" s="1458"/>
      <c r="Z11" s="1458"/>
      <c r="AA11" s="1458"/>
      <c r="AB11" s="1458"/>
      <c r="AC11" s="1459"/>
      <c r="AD11" s="1682" t="str">
        <f>入力シート!S5</f>
        <v/>
      </c>
      <c r="AE11" s="1683"/>
      <c r="AF11" s="1683"/>
      <c r="AG11" s="1683"/>
      <c r="AH11" s="1683"/>
      <c r="AI11" s="1683"/>
      <c r="AJ11" s="1683"/>
      <c r="AK11" s="1683"/>
      <c r="AL11" s="1683"/>
      <c r="AM11" s="1683"/>
      <c r="AN11" s="1683"/>
      <c r="AO11" s="1683"/>
      <c r="AP11" s="1683"/>
      <c r="AQ11" s="1683"/>
      <c r="AR11" s="1683"/>
      <c r="AS11" s="1683"/>
      <c r="AT11" s="1683"/>
      <c r="AU11" s="1683"/>
      <c r="AV11" s="1683"/>
      <c r="AW11" s="1683"/>
      <c r="AX11" s="1683"/>
      <c r="AY11" s="1683"/>
      <c r="AZ11" s="1683"/>
      <c r="BA11" s="1683"/>
      <c r="BB11" s="1683"/>
      <c r="BC11" s="1683"/>
      <c r="BD11" s="1683"/>
      <c r="BE11" s="1683"/>
      <c r="BF11" s="1683"/>
      <c r="BG11" s="1683"/>
      <c r="BH11" s="1683"/>
      <c r="BI11" s="1683"/>
      <c r="BJ11" s="1683"/>
      <c r="BK11" s="1683"/>
      <c r="BL11" s="1683"/>
      <c r="BM11" s="1683"/>
      <c r="BN11" s="1683"/>
      <c r="BO11" s="1683"/>
      <c r="BP11" s="1683"/>
      <c r="BQ11" s="1683"/>
      <c r="BR11" s="1683"/>
      <c r="BS11" s="1683"/>
      <c r="BT11" s="1683"/>
      <c r="BU11" s="1683"/>
      <c r="BV11" s="1683"/>
      <c r="BW11" s="1683"/>
      <c r="BX11" s="1683"/>
      <c r="BY11" s="1683"/>
      <c r="BZ11" s="1683"/>
      <c r="CA11" s="1683"/>
      <c r="CB11" s="1683"/>
      <c r="CC11" s="1683"/>
      <c r="CD11" s="1684"/>
      <c r="CE11" s="1600" t="s">
        <v>3</v>
      </c>
      <c r="CF11" s="1261"/>
      <c r="CG11" s="1261"/>
      <c r="CH11" s="1261"/>
      <c r="CI11" s="1261"/>
      <c r="CJ11" s="1261"/>
      <c r="CK11" s="1261"/>
      <c r="CL11" s="1261"/>
      <c r="CM11" s="1261"/>
      <c r="CN11" s="1261"/>
      <c r="CO11" s="1261"/>
      <c r="CP11" s="1601"/>
      <c r="CQ11" s="1287" t="str">
        <f>入力シート!T5</f>
        <v/>
      </c>
      <c r="CR11" s="1288"/>
      <c r="CS11" s="1288"/>
      <c r="CT11" s="1288"/>
      <c r="CU11" s="1288"/>
      <c r="CV11" s="1288"/>
      <c r="CW11" s="1288"/>
      <c r="CX11" s="1288"/>
      <c r="CY11" s="1288"/>
      <c r="CZ11" s="1288"/>
      <c r="DA11" s="1288"/>
      <c r="DB11" s="1288"/>
      <c r="DC11" s="1288"/>
      <c r="DD11" s="1288"/>
      <c r="DE11" s="1288"/>
      <c r="DF11" s="1288"/>
      <c r="DG11" s="1288"/>
      <c r="DH11" s="1288"/>
      <c r="DI11" s="1288"/>
      <c r="DJ11" s="1288"/>
      <c r="DK11" s="1288"/>
      <c r="DL11" s="1288"/>
      <c r="DM11" s="1288"/>
      <c r="DN11" s="2"/>
      <c r="DO11" s="1173"/>
      <c r="DP11" s="1173"/>
      <c r="DQ11" s="1173"/>
      <c r="DR11" s="1192"/>
      <c r="DS11" s="1172"/>
      <c r="DT11" s="1173"/>
      <c r="DU11" s="1173"/>
      <c r="DV11" s="1173"/>
      <c r="DW11" s="1173"/>
      <c r="DX11" s="1173"/>
      <c r="DY11" s="1173"/>
      <c r="DZ11" s="1173"/>
      <c r="EA11" s="1173"/>
      <c r="EB11" s="1173"/>
      <c r="EC11" s="1260"/>
      <c r="ED11" s="1272"/>
      <c r="EE11" s="1273"/>
      <c r="EF11" s="1273"/>
      <c r="EG11" s="1273"/>
      <c r="EH11" s="1273"/>
      <c r="EI11" s="1273"/>
      <c r="EJ11" s="1274"/>
      <c r="EK11" s="1187"/>
      <c r="EL11" s="1188"/>
      <c r="EM11" s="1188"/>
      <c r="EN11" s="1188"/>
      <c r="EO11" s="1188"/>
      <c r="EP11" s="1188"/>
      <c r="EQ11" s="1188"/>
      <c r="ER11" s="1188"/>
      <c r="ES11" s="1188"/>
      <c r="ET11" s="1188"/>
      <c r="EU11" s="1188"/>
      <c r="EV11" s="1188"/>
      <c r="EW11" s="1188"/>
      <c r="EX11" s="1188"/>
      <c r="EY11" s="1188"/>
      <c r="EZ11" s="3"/>
      <c r="FA11" s="3"/>
      <c r="FB11" s="1173"/>
      <c r="FC11" s="1173"/>
      <c r="FD11" s="1173"/>
      <c r="FE11" s="1173"/>
      <c r="FF11" s="1173"/>
      <c r="FG11" s="1173"/>
      <c r="FH11" s="1173"/>
      <c r="FI11" s="1173"/>
      <c r="FJ11" s="1173"/>
      <c r="FK11" s="1173"/>
      <c r="FL11" s="1192"/>
      <c r="FM11" s="1172"/>
      <c r="FN11" s="1173"/>
      <c r="FO11" s="1173"/>
      <c r="FP11" s="1173"/>
      <c r="FQ11" s="1173"/>
      <c r="FR11" s="1173"/>
      <c r="FS11" s="1173"/>
      <c r="FT11" s="1173"/>
      <c r="FU11" s="1173"/>
      <c r="FV11" s="1173"/>
      <c r="FW11" s="1173"/>
      <c r="FX11" s="1173"/>
      <c r="FY11" s="1173"/>
      <c r="FZ11" s="1173"/>
      <c r="GA11" s="1173"/>
      <c r="GB11" s="1173"/>
      <c r="GC11" s="1173"/>
      <c r="GD11" s="1173"/>
      <c r="GE11" s="1173"/>
      <c r="GF11" s="1192"/>
      <c r="GG11" s="1187"/>
      <c r="GH11" s="1188"/>
      <c r="GI11" s="1188"/>
      <c r="GJ11" s="1188"/>
      <c r="GK11" s="1188"/>
      <c r="GL11" s="1188"/>
      <c r="GM11" s="1188"/>
      <c r="GN11" s="1188"/>
      <c r="GO11" s="1188"/>
      <c r="GP11" s="1188"/>
      <c r="GQ11" s="1188"/>
      <c r="GR11" s="1188"/>
      <c r="GS11" s="1189"/>
      <c r="GT11" s="1187"/>
      <c r="GU11" s="1188"/>
      <c r="GV11" s="1188"/>
      <c r="GW11" s="1188"/>
      <c r="GX11" s="1188"/>
      <c r="GY11" s="1188"/>
      <c r="GZ11" s="1188"/>
      <c r="HA11" s="1188"/>
      <c r="HB11" s="1188"/>
      <c r="HC11" s="1188"/>
      <c r="HD11" s="1188"/>
      <c r="HE11" s="1188"/>
      <c r="HF11" s="1189"/>
      <c r="HG11" s="1172"/>
      <c r="HH11" s="1173"/>
      <c r="HI11" s="1173"/>
      <c r="HJ11" s="1173"/>
      <c r="HK11" s="1173"/>
      <c r="HL11" s="1173"/>
      <c r="HM11" s="1173"/>
      <c r="HN11" s="1173"/>
      <c r="HO11" s="1173"/>
      <c r="HP11" s="1173"/>
      <c r="HQ11" s="1173"/>
      <c r="HR11" s="1173"/>
      <c r="HS11" s="1173"/>
      <c r="HT11" s="1173"/>
      <c r="HU11" s="1173"/>
      <c r="HV11" s="1173"/>
      <c r="HW11" s="1173"/>
      <c r="HX11" s="1173"/>
      <c r="HY11" s="1173"/>
      <c r="HZ11" s="3"/>
    </row>
    <row r="12" spans="1:234" ht="5.25" customHeight="1">
      <c r="A12" s="1689"/>
      <c r="B12" s="1690"/>
      <c r="C12" s="1690"/>
      <c r="D12" s="1690"/>
      <c r="E12" s="1690"/>
      <c r="F12" s="1690"/>
      <c r="G12" s="1690"/>
      <c r="H12" s="1690"/>
      <c r="I12" s="1690"/>
      <c r="J12" s="1690"/>
      <c r="K12" s="1690"/>
      <c r="L12" s="1690"/>
      <c r="M12" s="1690"/>
      <c r="N12" s="1690"/>
      <c r="O12" s="1690"/>
      <c r="P12" s="1460"/>
      <c r="Q12" s="1461"/>
      <c r="R12" s="1461"/>
      <c r="S12" s="1461"/>
      <c r="T12" s="1461"/>
      <c r="U12" s="1461"/>
      <c r="V12" s="1461"/>
      <c r="W12" s="1461"/>
      <c r="X12" s="1461"/>
      <c r="Y12" s="1461"/>
      <c r="Z12" s="1461"/>
      <c r="AA12" s="1461"/>
      <c r="AB12" s="1461"/>
      <c r="AC12" s="1462"/>
      <c r="AD12" s="1605"/>
      <c r="AE12" s="1606"/>
      <c r="AF12" s="1606"/>
      <c r="AG12" s="1606"/>
      <c r="AH12" s="1606"/>
      <c r="AI12" s="1606"/>
      <c r="AJ12" s="1606"/>
      <c r="AK12" s="1606"/>
      <c r="AL12" s="1606"/>
      <c r="AM12" s="1606"/>
      <c r="AN12" s="1606"/>
      <c r="AO12" s="1606"/>
      <c r="AP12" s="1606"/>
      <c r="AQ12" s="1606"/>
      <c r="AR12" s="1606"/>
      <c r="AS12" s="1606"/>
      <c r="AT12" s="1606"/>
      <c r="AU12" s="1606"/>
      <c r="AV12" s="1606"/>
      <c r="AW12" s="1606"/>
      <c r="AX12" s="1606"/>
      <c r="AY12" s="1606"/>
      <c r="AZ12" s="1606"/>
      <c r="BA12" s="1606"/>
      <c r="BB12" s="1606"/>
      <c r="BC12" s="1606"/>
      <c r="BD12" s="1606"/>
      <c r="BE12" s="1606"/>
      <c r="BF12" s="1606"/>
      <c r="BG12" s="1606"/>
      <c r="BH12" s="1606"/>
      <c r="BI12" s="1606"/>
      <c r="BJ12" s="1606"/>
      <c r="BK12" s="1606"/>
      <c r="BL12" s="1606"/>
      <c r="BM12" s="1606"/>
      <c r="BN12" s="1606"/>
      <c r="BO12" s="1606"/>
      <c r="BP12" s="1606"/>
      <c r="BQ12" s="1606"/>
      <c r="BR12" s="1606"/>
      <c r="BS12" s="1606"/>
      <c r="BT12" s="1606"/>
      <c r="BU12" s="1606"/>
      <c r="BV12" s="1606"/>
      <c r="BW12" s="1606"/>
      <c r="BX12" s="1606"/>
      <c r="BY12" s="1606"/>
      <c r="BZ12" s="1606"/>
      <c r="CA12" s="1606"/>
      <c r="CB12" s="1606"/>
      <c r="CC12" s="1606"/>
      <c r="CD12" s="1607"/>
      <c r="CE12" s="1170"/>
      <c r="CF12" s="1171"/>
      <c r="CG12" s="1171"/>
      <c r="CH12" s="1171"/>
      <c r="CI12" s="1171"/>
      <c r="CJ12" s="1171"/>
      <c r="CK12" s="1171"/>
      <c r="CL12" s="1171"/>
      <c r="CM12" s="1171"/>
      <c r="CN12" s="1171"/>
      <c r="CO12" s="1171"/>
      <c r="CP12" s="1259"/>
      <c r="CQ12" s="1289"/>
      <c r="CR12" s="1290"/>
      <c r="CS12" s="1290"/>
      <c r="CT12" s="1290"/>
      <c r="CU12" s="1290"/>
      <c r="CV12" s="1290"/>
      <c r="CW12" s="1290"/>
      <c r="CX12" s="1290"/>
      <c r="CY12" s="1290"/>
      <c r="CZ12" s="1290"/>
      <c r="DA12" s="1290"/>
      <c r="DB12" s="1290"/>
      <c r="DC12" s="1290"/>
      <c r="DD12" s="1290"/>
      <c r="DE12" s="1290"/>
      <c r="DF12" s="1290"/>
      <c r="DG12" s="1290"/>
      <c r="DH12" s="1290"/>
      <c r="DI12" s="1290"/>
      <c r="DJ12" s="1290"/>
      <c r="DK12" s="1290"/>
      <c r="DL12" s="1290"/>
      <c r="DM12" s="1290"/>
      <c r="DN12" s="2"/>
      <c r="DO12" s="1193">
        <v>1</v>
      </c>
      <c r="DP12" s="1193"/>
      <c r="DQ12" s="1193"/>
      <c r="DR12" s="1194"/>
      <c r="DS12" s="1197"/>
      <c r="DT12" s="1198"/>
      <c r="DU12" s="1198"/>
      <c r="DV12" s="1198"/>
      <c r="DW12" s="1198"/>
      <c r="DX12" s="1198"/>
      <c r="DY12" s="1198"/>
      <c r="DZ12" s="1198"/>
      <c r="EA12" s="1198"/>
      <c r="EB12" s="1133" t="s">
        <v>151</v>
      </c>
      <c r="EC12" s="1164"/>
      <c r="ED12" s="1215"/>
      <c r="EE12" s="1216"/>
      <c r="EF12" s="1216"/>
      <c r="EG12" s="1216"/>
      <c r="EH12" s="1216"/>
      <c r="EI12" s="1216"/>
      <c r="EJ12" s="1217"/>
      <c r="EK12" s="1207" t="str">
        <f>IF(入力シート!I34="","",入力シート!I34)</f>
        <v/>
      </c>
      <c r="EL12" s="1208"/>
      <c r="EM12" s="1208"/>
      <c r="EN12" s="1208"/>
      <c r="EO12" s="1208"/>
      <c r="EP12" s="1208"/>
      <c r="EQ12" s="1208"/>
      <c r="ER12" s="1208"/>
      <c r="ES12" s="1208"/>
      <c r="ET12" s="1208"/>
      <c r="EU12" s="1208"/>
      <c r="EV12" s="1208"/>
      <c r="EW12" s="1208"/>
      <c r="EX12" s="1133" t="s">
        <v>151</v>
      </c>
      <c r="EY12" s="1134"/>
      <c r="EZ12" s="3"/>
      <c r="FA12" s="3"/>
      <c r="FB12" s="1232" t="str">
        <f>IF(入力シート!C33="",IF(入力シート!C34="","",入力シート!B34),入力シート!B33)</f>
        <v/>
      </c>
      <c r="FC12" s="1232"/>
      <c r="FD12" s="1232"/>
      <c r="FE12" s="1232"/>
      <c r="FF12" s="1232"/>
      <c r="FG12" s="1232"/>
      <c r="FH12" s="1232"/>
      <c r="FI12" s="1232"/>
      <c r="FJ12" s="1232"/>
      <c r="FK12" s="1232"/>
      <c r="FL12" s="1233"/>
      <c r="FM12" s="1180"/>
      <c r="FN12" s="1181"/>
      <c r="FO12" s="1181"/>
      <c r="FP12" s="1181"/>
      <c r="FQ12" s="1181"/>
      <c r="FR12" s="1181"/>
      <c r="FS12" s="1181"/>
      <c r="FT12" s="1181"/>
      <c r="FU12" s="1181"/>
      <c r="FV12" s="1181"/>
      <c r="FW12" s="1181"/>
      <c r="FX12" s="1181"/>
      <c r="FY12" s="1181"/>
      <c r="FZ12" s="1181"/>
      <c r="GA12" s="1181"/>
      <c r="GB12" s="1181"/>
      <c r="GC12" s="1181"/>
      <c r="GD12" s="1181"/>
      <c r="GE12" s="1181"/>
      <c r="GF12" s="1182"/>
      <c r="GG12" s="1154" t="str">
        <f>IF(入力シート!C33="",IF(入力シート!C34="","",入力シート!C34),入力シート!C33)</f>
        <v/>
      </c>
      <c r="GH12" s="1155"/>
      <c r="GI12" s="1155"/>
      <c r="GJ12" s="1155"/>
      <c r="GK12" s="1155"/>
      <c r="GL12" s="1155"/>
      <c r="GM12" s="1155"/>
      <c r="GN12" s="1155"/>
      <c r="GO12" s="1155"/>
      <c r="GP12" s="1155"/>
      <c r="GQ12" s="1155"/>
      <c r="GR12" s="1133" t="s">
        <v>151</v>
      </c>
      <c r="GS12" s="1133"/>
      <c r="GT12" s="1141" t="str">
        <f>IF(入力シート!C33="",IF(入力シート!E34="","",入力シート!E34),入力シート!E33)</f>
        <v/>
      </c>
      <c r="GU12" s="1142"/>
      <c r="GV12" s="1142"/>
      <c r="GW12" s="1142"/>
      <c r="GX12" s="1142"/>
      <c r="GY12" s="1142"/>
      <c r="GZ12" s="1142"/>
      <c r="HA12" s="1142"/>
      <c r="HB12" s="1142"/>
      <c r="HC12" s="1142"/>
      <c r="HD12" s="1142"/>
      <c r="HE12" s="1133" t="s">
        <v>151</v>
      </c>
      <c r="HF12" s="1133"/>
      <c r="HG12" s="1137"/>
      <c r="HH12" s="1138"/>
      <c r="HI12" s="1138"/>
      <c r="HJ12" s="1138"/>
      <c r="HK12" s="1138"/>
      <c r="HL12" s="1138"/>
      <c r="HM12" s="1138"/>
      <c r="HN12" s="1138"/>
      <c r="HO12" s="1138"/>
      <c r="HP12" s="1138"/>
      <c r="HQ12" s="1138"/>
      <c r="HR12" s="1138"/>
      <c r="HS12" s="1138"/>
      <c r="HT12" s="1138"/>
      <c r="HU12" s="1138"/>
      <c r="HV12" s="1138"/>
      <c r="HW12" s="1138"/>
      <c r="HX12" s="1133" t="s">
        <v>151</v>
      </c>
      <c r="HY12" s="1134"/>
      <c r="HZ12" s="3"/>
    </row>
    <row r="13" spans="1:234" ht="5.25" customHeight="1">
      <c r="A13" s="1689"/>
      <c r="B13" s="1690"/>
      <c r="C13" s="1690"/>
      <c r="D13" s="1690"/>
      <c r="E13" s="1690"/>
      <c r="F13" s="1690"/>
      <c r="G13" s="1690"/>
      <c r="H13" s="1690"/>
      <c r="I13" s="1690"/>
      <c r="J13" s="1690"/>
      <c r="K13" s="1690"/>
      <c r="L13" s="1690"/>
      <c r="M13" s="1690"/>
      <c r="N13" s="1690"/>
      <c r="O13" s="1690"/>
      <c r="P13" s="1460"/>
      <c r="Q13" s="1461"/>
      <c r="R13" s="1461"/>
      <c r="S13" s="1461"/>
      <c r="T13" s="1461"/>
      <c r="U13" s="1461"/>
      <c r="V13" s="1461"/>
      <c r="W13" s="1461"/>
      <c r="X13" s="1461"/>
      <c r="Y13" s="1461"/>
      <c r="Z13" s="1461"/>
      <c r="AA13" s="1461"/>
      <c r="AB13" s="1461"/>
      <c r="AC13" s="1462"/>
      <c r="AD13" s="1605"/>
      <c r="AE13" s="1606"/>
      <c r="AF13" s="1606"/>
      <c r="AG13" s="1606"/>
      <c r="AH13" s="1606"/>
      <c r="AI13" s="1606"/>
      <c r="AJ13" s="1606"/>
      <c r="AK13" s="1606"/>
      <c r="AL13" s="1606"/>
      <c r="AM13" s="1606"/>
      <c r="AN13" s="1606"/>
      <c r="AO13" s="1606"/>
      <c r="AP13" s="1606"/>
      <c r="AQ13" s="1606"/>
      <c r="AR13" s="1606"/>
      <c r="AS13" s="1606"/>
      <c r="AT13" s="1606"/>
      <c r="AU13" s="1606"/>
      <c r="AV13" s="1606"/>
      <c r="AW13" s="1606"/>
      <c r="AX13" s="1606"/>
      <c r="AY13" s="1606"/>
      <c r="AZ13" s="1606"/>
      <c r="BA13" s="1606"/>
      <c r="BB13" s="1606"/>
      <c r="BC13" s="1606"/>
      <c r="BD13" s="1606"/>
      <c r="BE13" s="1606"/>
      <c r="BF13" s="1606"/>
      <c r="BG13" s="1606"/>
      <c r="BH13" s="1606"/>
      <c r="BI13" s="1606"/>
      <c r="BJ13" s="1606"/>
      <c r="BK13" s="1606"/>
      <c r="BL13" s="1606"/>
      <c r="BM13" s="1606"/>
      <c r="BN13" s="1606"/>
      <c r="BO13" s="1606"/>
      <c r="BP13" s="1606"/>
      <c r="BQ13" s="1606"/>
      <c r="BR13" s="1606"/>
      <c r="BS13" s="1606"/>
      <c r="BT13" s="1606"/>
      <c r="BU13" s="1606"/>
      <c r="BV13" s="1606"/>
      <c r="BW13" s="1606"/>
      <c r="BX13" s="1606"/>
      <c r="BY13" s="1606"/>
      <c r="BZ13" s="1606"/>
      <c r="CA13" s="1606"/>
      <c r="CB13" s="1606"/>
      <c r="CC13" s="1606"/>
      <c r="CD13" s="1607"/>
      <c r="CE13" s="1170"/>
      <c r="CF13" s="1171"/>
      <c r="CG13" s="1171"/>
      <c r="CH13" s="1171"/>
      <c r="CI13" s="1171"/>
      <c r="CJ13" s="1171"/>
      <c r="CK13" s="1171"/>
      <c r="CL13" s="1171"/>
      <c r="CM13" s="1171"/>
      <c r="CN13" s="1171"/>
      <c r="CO13" s="1171"/>
      <c r="CP13" s="1259"/>
      <c r="CQ13" s="1289"/>
      <c r="CR13" s="1290"/>
      <c r="CS13" s="1290"/>
      <c r="CT13" s="1290"/>
      <c r="CU13" s="1290"/>
      <c r="CV13" s="1290"/>
      <c r="CW13" s="1290"/>
      <c r="CX13" s="1290"/>
      <c r="CY13" s="1290"/>
      <c r="CZ13" s="1290"/>
      <c r="DA13" s="1290"/>
      <c r="DB13" s="1290"/>
      <c r="DC13" s="1290"/>
      <c r="DD13" s="1290"/>
      <c r="DE13" s="1290"/>
      <c r="DF13" s="1290"/>
      <c r="DG13" s="1290"/>
      <c r="DH13" s="1290"/>
      <c r="DI13" s="1290"/>
      <c r="DJ13" s="1290"/>
      <c r="DK13" s="1290"/>
      <c r="DL13" s="1290"/>
      <c r="DM13" s="1290"/>
      <c r="DN13" s="2"/>
      <c r="DO13" s="1195"/>
      <c r="DP13" s="1195"/>
      <c r="DQ13" s="1195"/>
      <c r="DR13" s="1196"/>
      <c r="DS13" s="1211"/>
      <c r="DT13" s="1212"/>
      <c r="DU13" s="1212"/>
      <c r="DV13" s="1212"/>
      <c r="DW13" s="1212"/>
      <c r="DX13" s="1212"/>
      <c r="DY13" s="1212"/>
      <c r="DZ13" s="1212"/>
      <c r="EA13" s="1212"/>
      <c r="EB13" s="1153"/>
      <c r="EC13" s="1166"/>
      <c r="ED13" s="1218"/>
      <c r="EE13" s="1219"/>
      <c r="EF13" s="1219"/>
      <c r="EG13" s="1219"/>
      <c r="EH13" s="1219"/>
      <c r="EI13" s="1219"/>
      <c r="EJ13" s="1220"/>
      <c r="EK13" s="1209"/>
      <c r="EL13" s="1210"/>
      <c r="EM13" s="1210"/>
      <c r="EN13" s="1210"/>
      <c r="EO13" s="1210"/>
      <c r="EP13" s="1210"/>
      <c r="EQ13" s="1210"/>
      <c r="ER13" s="1210"/>
      <c r="ES13" s="1210"/>
      <c r="ET13" s="1210"/>
      <c r="EU13" s="1210"/>
      <c r="EV13" s="1210"/>
      <c r="EW13" s="1210"/>
      <c r="EX13" s="1153"/>
      <c r="EY13" s="1206"/>
      <c r="EZ13" s="3"/>
      <c r="FA13" s="3"/>
      <c r="FB13" s="1230"/>
      <c r="FC13" s="1230"/>
      <c r="FD13" s="1230"/>
      <c r="FE13" s="1230"/>
      <c r="FF13" s="1230"/>
      <c r="FG13" s="1230"/>
      <c r="FH13" s="1230"/>
      <c r="FI13" s="1230"/>
      <c r="FJ13" s="1230"/>
      <c r="FK13" s="1230"/>
      <c r="FL13" s="1234"/>
      <c r="FM13" s="1235"/>
      <c r="FN13" s="1236"/>
      <c r="FO13" s="1236"/>
      <c r="FP13" s="1236"/>
      <c r="FQ13" s="1236"/>
      <c r="FR13" s="1236"/>
      <c r="FS13" s="1236"/>
      <c r="FT13" s="1236"/>
      <c r="FU13" s="1236"/>
      <c r="FV13" s="1236"/>
      <c r="FW13" s="1236"/>
      <c r="FX13" s="1236"/>
      <c r="FY13" s="1236"/>
      <c r="FZ13" s="1236"/>
      <c r="GA13" s="1236"/>
      <c r="GB13" s="1236"/>
      <c r="GC13" s="1236"/>
      <c r="GD13" s="1236"/>
      <c r="GE13" s="1236"/>
      <c r="GF13" s="1237"/>
      <c r="GG13" s="1156"/>
      <c r="GH13" s="1157"/>
      <c r="GI13" s="1157"/>
      <c r="GJ13" s="1157"/>
      <c r="GK13" s="1157"/>
      <c r="GL13" s="1157"/>
      <c r="GM13" s="1157"/>
      <c r="GN13" s="1157"/>
      <c r="GO13" s="1157"/>
      <c r="GP13" s="1157"/>
      <c r="GQ13" s="1157"/>
      <c r="GR13" s="1153"/>
      <c r="GS13" s="1153"/>
      <c r="GT13" s="1143"/>
      <c r="GU13" s="1144"/>
      <c r="GV13" s="1144"/>
      <c r="GW13" s="1144"/>
      <c r="GX13" s="1144"/>
      <c r="GY13" s="1144"/>
      <c r="GZ13" s="1144"/>
      <c r="HA13" s="1144"/>
      <c r="HB13" s="1144"/>
      <c r="HC13" s="1144"/>
      <c r="HD13" s="1144"/>
      <c r="HE13" s="1153"/>
      <c r="HF13" s="1153"/>
      <c r="HG13" s="1149"/>
      <c r="HH13" s="1150"/>
      <c r="HI13" s="1150"/>
      <c r="HJ13" s="1150"/>
      <c r="HK13" s="1150"/>
      <c r="HL13" s="1150"/>
      <c r="HM13" s="1150"/>
      <c r="HN13" s="1150"/>
      <c r="HO13" s="1150"/>
      <c r="HP13" s="1150"/>
      <c r="HQ13" s="1150"/>
      <c r="HR13" s="1150"/>
      <c r="HS13" s="1150"/>
      <c r="HT13" s="1150"/>
      <c r="HU13" s="1150"/>
      <c r="HV13" s="1150"/>
      <c r="HW13" s="1150"/>
      <c r="HX13" s="1135"/>
      <c r="HY13" s="1136"/>
      <c r="HZ13" s="3"/>
    </row>
    <row r="14" spans="1:234" ht="5.25" customHeight="1">
      <c r="A14" s="1691" t="s">
        <v>13</v>
      </c>
      <c r="B14" s="1150"/>
      <c r="C14" s="1150"/>
      <c r="D14" s="1150"/>
      <c r="E14" s="1150"/>
      <c r="F14" s="1150"/>
      <c r="G14" s="1150"/>
      <c r="H14" s="1150"/>
      <c r="I14" s="1150"/>
      <c r="J14" s="1150"/>
      <c r="K14" s="1150"/>
      <c r="L14" s="1150"/>
      <c r="M14" s="1150"/>
      <c r="N14" s="1150"/>
      <c r="O14" s="1150"/>
      <c r="P14" s="1463"/>
      <c r="Q14" s="1464"/>
      <c r="R14" s="1464"/>
      <c r="S14" s="1464"/>
      <c r="T14" s="1464"/>
      <c r="U14" s="1464"/>
      <c r="V14" s="1464"/>
      <c r="W14" s="1464"/>
      <c r="X14" s="1464"/>
      <c r="Y14" s="1464"/>
      <c r="Z14" s="1464"/>
      <c r="AA14" s="1464"/>
      <c r="AB14" s="1464"/>
      <c r="AC14" s="1465"/>
      <c r="AD14" s="1608"/>
      <c r="AE14" s="1609"/>
      <c r="AF14" s="1609"/>
      <c r="AG14" s="1609"/>
      <c r="AH14" s="1609"/>
      <c r="AI14" s="1609"/>
      <c r="AJ14" s="1609"/>
      <c r="AK14" s="1609"/>
      <c r="AL14" s="1609"/>
      <c r="AM14" s="1609"/>
      <c r="AN14" s="1609"/>
      <c r="AO14" s="1609"/>
      <c r="AP14" s="1609"/>
      <c r="AQ14" s="1609"/>
      <c r="AR14" s="1609"/>
      <c r="AS14" s="1609"/>
      <c r="AT14" s="1609"/>
      <c r="AU14" s="1609"/>
      <c r="AV14" s="1609"/>
      <c r="AW14" s="1609"/>
      <c r="AX14" s="1609"/>
      <c r="AY14" s="1609"/>
      <c r="AZ14" s="1609"/>
      <c r="BA14" s="1609"/>
      <c r="BB14" s="1609"/>
      <c r="BC14" s="1609"/>
      <c r="BD14" s="1609"/>
      <c r="BE14" s="1609"/>
      <c r="BF14" s="1609"/>
      <c r="BG14" s="1609"/>
      <c r="BH14" s="1609"/>
      <c r="BI14" s="1609"/>
      <c r="BJ14" s="1609"/>
      <c r="BK14" s="1609"/>
      <c r="BL14" s="1609"/>
      <c r="BM14" s="1609"/>
      <c r="BN14" s="1609"/>
      <c r="BO14" s="1609"/>
      <c r="BP14" s="1609"/>
      <c r="BQ14" s="1609"/>
      <c r="BR14" s="1609"/>
      <c r="BS14" s="1609"/>
      <c r="BT14" s="1609"/>
      <c r="BU14" s="1609"/>
      <c r="BV14" s="1609"/>
      <c r="BW14" s="1609"/>
      <c r="BX14" s="1609"/>
      <c r="BY14" s="1609"/>
      <c r="BZ14" s="1609"/>
      <c r="CA14" s="1609"/>
      <c r="CB14" s="1609"/>
      <c r="CC14" s="1609"/>
      <c r="CD14" s="1610"/>
      <c r="CE14" s="1172"/>
      <c r="CF14" s="1173"/>
      <c r="CG14" s="1173"/>
      <c r="CH14" s="1173"/>
      <c r="CI14" s="1173"/>
      <c r="CJ14" s="1173"/>
      <c r="CK14" s="1173"/>
      <c r="CL14" s="1173"/>
      <c r="CM14" s="1173"/>
      <c r="CN14" s="1173"/>
      <c r="CO14" s="1173"/>
      <c r="CP14" s="1260"/>
      <c r="CQ14" s="1291"/>
      <c r="CR14" s="1292"/>
      <c r="CS14" s="1292"/>
      <c r="CT14" s="1292"/>
      <c r="CU14" s="1292"/>
      <c r="CV14" s="1292"/>
      <c r="CW14" s="1292"/>
      <c r="CX14" s="1292"/>
      <c r="CY14" s="1292"/>
      <c r="CZ14" s="1292"/>
      <c r="DA14" s="1292"/>
      <c r="DB14" s="1292"/>
      <c r="DC14" s="1292"/>
      <c r="DD14" s="1292"/>
      <c r="DE14" s="1292"/>
      <c r="DF14" s="1292"/>
      <c r="DG14" s="1292"/>
      <c r="DH14" s="1292"/>
      <c r="DI14" s="1292"/>
      <c r="DJ14" s="1292"/>
      <c r="DK14" s="1292"/>
      <c r="DL14" s="1292"/>
      <c r="DM14" s="1292"/>
      <c r="DN14" s="2"/>
      <c r="DO14" s="1241">
        <v>2</v>
      </c>
      <c r="DP14" s="1241"/>
      <c r="DQ14" s="1241"/>
      <c r="DR14" s="1242"/>
      <c r="DS14" s="1197"/>
      <c r="DT14" s="1198"/>
      <c r="DU14" s="1198"/>
      <c r="DV14" s="1198"/>
      <c r="DW14" s="1198"/>
      <c r="DX14" s="1198"/>
      <c r="DY14" s="1198"/>
      <c r="DZ14" s="1198"/>
      <c r="EA14" s="1198"/>
      <c r="EB14" s="1201"/>
      <c r="EC14" s="1201"/>
      <c r="ED14" s="1215"/>
      <c r="EE14" s="1216"/>
      <c r="EF14" s="1216"/>
      <c r="EG14" s="1216"/>
      <c r="EH14" s="1216"/>
      <c r="EI14" s="1216"/>
      <c r="EJ14" s="1217"/>
      <c r="EK14" s="1207" t="str">
        <f>IF(入力シート!I35="","",入力シート!I35)</f>
        <v/>
      </c>
      <c r="EL14" s="1208"/>
      <c r="EM14" s="1208"/>
      <c r="EN14" s="1208"/>
      <c r="EO14" s="1208"/>
      <c r="EP14" s="1208"/>
      <c r="EQ14" s="1208"/>
      <c r="ER14" s="1208"/>
      <c r="ES14" s="1208"/>
      <c r="ET14" s="1208"/>
      <c r="EU14" s="1208"/>
      <c r="EV14" s="1208"/>
      <c r="EW14" s="1208"/>
      <c r="EX14" s="1202"/>
      <c r="EY14" s="1214"/>
      <c r="EZ14" s="3"/>
      <c r="FA14" s="3"/>
      <c r="FB14" s="1176" t="str">
        <f>IF(入力シート!C33="","",入力シート!B34)</f>
        <v/>
      </c>
      <c r="FC14" s="1176"/>
      <c r="FD14" s="1176"/>
      <c r="FE14" s="1176"/>
      <c r="FF14" s="1176"/>
      <c r="FG14" s="1176"/>
      <c r="FH14" s="1176"/>
      <c r="FI14" s="1176"/>
      <c r="FJ14" s="1176"/>
      <c r="FK14" s="1176"/>
      <c r="FL14" s="1177"/>
      <c r="FM14" s="1180"/>
      <c r="FN14" s="1181"/>
      <c r="FO14" s="1181"/>
      <c r="FP14" s="1181"/>
      <c r="FQ14" s="1181"/>
      <c r="FR14" s="1181"/>
      <c r="FS14" s="1181"/>
      <c r="FT14" s="1181"/>
      <c r="FU14" s="1181"/>
      <c r="FV14" s="1181"/>
      <c r="FW14" s="1181"/>
      <c r="FX14" s="1181"/>
      <c r="FY14" s="1181"/>
      <c r="FZ14" s="1181"/>
      <c r="GA14" s="1181"/>
      <c r="GB14" s="1181"/>
      <c r="GC14" s="1181"/>
      <c r="GD14" s="1181"/>
      <c r="GE14" s="1181"/>
      <c r="GF14" s="1182"/>
      <c r="GG14" s="1155" t="str">
        <f>IF(入力シート!C33="","",入力シート!C34)</f>
        <v/>
      </c>
      <c r="GH14" s="1155"/>
      <c r="GI14" s="1155"/>
      <c r="GJ14" s="1155"/>
      <c r="GK14" s="1155"/>
      <c r="GL14" s="1155"/>
      <c r="GM14" s="1155"/>
      <c r="GN14" s="1155"/>
      <c r="GO14" s="1155"/>
      <c r="GP14" s="1155"/>
      <c r="GQ14" s="1155"/>
      <c r="GR14" s="1145"/>
      <c r="GS14" s="1158"/>
      <c r="GT14" s="1141" t="str">
        <f>IF(入力シート!C33="","",入力シート!E34)</f>
        <v/>
      </c>
      <c r="GU14" s="1142"/>
      <c r="GV14" s="1142"/>
      <c r="GW14" s="1142"/>
      <c r="GX14" s="1142"/>
      <c r="GY14" s="1142"/>
      <c r="GZ14" s="1142"/>
      <c r="HA14" s="1142"/>
      <c r="HB14" s="1142"/>
      <c r="HC14" s="1142"/>
      <c r="HD14" s="1142"/>
      <c r="HE14" s="1145"/>
      <c r="HF14" s="1145"/>
      <c r="HG14" s="1149"/>
      <c r="HH14" s="1150"/>
      <c r="HI14" s="1150"/>
      <c r="HJ14" s="1150"/>
      <c r="HK14" s="1150"/>
      <c r="HL14" s="1150"/>
      <c r="HM14" s="1150"/>
      <c r="HN14" s="1150"/>
      <c r="HO14" s="1150"/>
      <c r="HP14" s="1150"/>
      <c r="HQ14" s="1150"/>
      <c r="HR14" s="1150"/>
      <c r="HS14" s="1150"/>
      <c r="HT14" s="1150"/>
      <c r="HU14" s="1150"/>
      <c r="HV14" s="1150"/>
      <c r="HW14" s="1150"/>
      <c r="HX14" s="1135"/>
      <c r="HY14" s="1136"/>
      <c r="HZ14" s="3"/>
    </row>
    <row r="15" spans="1:234" ht="5.25" customHeight="1">
      <c r="A15" s="1691"/>
      <c r="B15" s="1150"/>
      <c r="C15" s="1150"/>
      <c r="D15" s="1150"/>
      <c r="E15" s="1150"/>
      <c r="F15" s="1150"/>
      <c r="G15" s="1150"/>
      <c r="H15" s="1150"/>
      <c r="I15" s="1150"/>
      <c r="J15" s="1150"/>
      <c r="K15" s="1150"/>
      <c r="L15" s="1150"/>
      <c r="M15" s="1150"/>
      <c r="N15" s="1150"/>
      <c r="O15" s="1150"/>
      <c r="P15" s="1739" t="s">
        <v>6</v>
      </c>
      <c r="Q15" s="1740"/>
      <c r="R15" s="1740"/>
      <c r="S15" s="1740"/>
      <c r="T15" s="1740"/>
      <c r="U15" s="1740"/>
      <c r="V15" s="1740"/>
      <c r="W15" s="1740"/>
      <c r="X15" s="1740"/>
      <c r="Y15" s="1740"/>
      <c r="Z15" s="1741"/>
      <c r="AA15" s="1612" t="str">
        <f>入力シート!P3</f>
        <v/>
      </c>
      <c r="AB15" s="1613"/>
      <c r="AC15" s="1613"/>
      <c r="AD15" s="1613"/>
      <c r="AE15" s="1613"/>
      <c r="AF15" s="1613"/>
      <c r="AG15" s="1613"/>
      <c r="AH15" s="1613"/>
      <c r="AI15" s="1613"/>
      <c r="AJ15" s="1613"/>
      <c r="AK15" s="1613"/>
      <c r="AL15" s="1613"/>
      <c r="AM15" s="1613"/>
      <c r="AN15" s="1613"/>
      <c r="AO15" s="1613"/>
      <c r="AP15" s="1613"/>
      <c r="AQ15" s="1613"/>
      <c r="AR15" s="1613"/>
      <c r="AS15" s="1613"/>
      <c r="AT15" s="1613"/>
      <c r="AU15" s="1613"/>
      <c r="AV15" s="1613"/>
      <c r="AW15" s="1613"/>
      <c r="AX15" s="1613"/>
      <c r="AY15" s="1613"/>
      <c r="AZ15" s="1613"/>
      <c r="BA15" s="1613"/>
      <c r="BB15" s="1613"/>
      <c r="BC15" s="1613"/>
      <c r="BD15" s="1613"/>
      <c r="BE15" s="1613"/>
      <c r="BF15" s="1613"/>
      <c r="BG15" s="1613"/>
      <c r="BH15" s="1613"/>
      <c r="BI15" s="1613"/>
      <c r="BJ15" s="1613"/>
      <c r="BK15" s="1613"/>
      <c r="BL15" s="1613"/>
      <c r="BM15" s="1613"/>
      <c r="BN15" s="1613"/>
      <c r="BO15" s="1613"/>
      <c r="BP15" s="1613"/>
      <c r="BQ15" s="1613"/>
      <c r="BR15" s="1613"/>
      <c r="BS15" s="1614"/>
      <c r="BT15" s="1263" t="s">
        <v>8</v>
      </c>
      <c r="BU15" s="1241"/>
      <c r="BV15" s="1241"/>
      <c r="BW15" s="1241"/>
      <c r="BX15" s="1241"/>
      <c r="BY15" s="1241"/>
      <c r="BZ15" s="1241"/>
      <c r="CA15" s="1241"/>
      <c r="CB15" s="1241"/>
      <c r="CC15" s="1242"/>
      <c r="CD15" s="1180" t="str">
        <f>入力シート!X3</f>
        <v/>
      </c>
      <c r="CE15" s="1239"/>
      <c r="CF15" s="1721"/>
      <c r="CG15" s="1593" t="str">
        <f>入力シート!Y3</f>
        <v/>
      </c>
      <c r="CH15" s="1593"/>
      <c r="CI15" s="1593"/>
      <c r="CJ15" s="1593" t="str">
        <f>入力シート!Z3</f>
        <v/>
      </c>
      <c r="CK15" s="1593"/>
      <c r="CL15" s="1593"/>
      <c r="CM15" s="1593" t="str">
        <f>入力シート!AA3</f>
        <v/>
      </c>
      <c r="CN15" s="1593"/>
      <c r="CO15" s="1593"/>
      <c r="CP15" s="1618" t="str">
        <f>入力シート!AB3</f>
        <v/>
      </c>
      <c r="CQ15" s="1593"/>
      <c r="CR15" s="1593"/>
      <c r="CS15" s="1593" t="str">
        <f>入力シート!AC3</f>
        <v/>
      </c>
      <c r="CT15" s="1593"/>
      <c r="CU15" s="1593"/>
      <c r="CV15" s="1593" t="str">
        <f>入力シート!AD3</f>
        <v/>
      </c>
      <c r="CW15" s="1593"/>
      <c r="CX15" s="1593"/>
      <c r="CY15" s="1593" t="str">
        <f>入力シート!AE3</f>
        <v/>
      </c>
      <c r="CZ15" s="1593"/>
      <c r="DA15" s="1593"/>
      <c r="DB15" s="1593" t="str">
        <f>入力シート!AF3</f>
        <v/>
      </c>
      <c r="DC15" s="1593"/>
      <c r="DD15" s="1593"/>
      <c r="DE15" s="1593" t="str">
        <f>入力シート!AG3</f>
        <v/>
      </c>
      <c r="DF15" s="1593"/>
      <c r="DG15" s="1593"/>
      <c r="DH15" s="1593" t="str">
        <f>入力シート!AH3</f>
        <v/>
      </c>
      <c r="DI15" s="1593"/>
      <c r="DJ15" s="1593"/>
      <c r="DK15" s="1310" t="str">
        <f>入力シート!AI3</f>
        <v/>
      </c>
      <c r="DL15" s="1239"/>
      <c r="DM15" s="1239"/>
      <c r="DN15" s="2"/>
      <c r="DO15" s="1195"/>
      <c r="DP15" s="1195"/>
      <c r="DQ15" s="1195"/>
      <c r="DR15" s="1268"/>
      <c r="DS15" s="1199"/>
      <c r="DT15" s="1200"/>
      <c r="DU15" s="1200"/>
      <c r="DV15" s="1200"/>
      <c r="DW15" s="1200"/>
      <c r="DX15" s="1200"/>
      <c r="DY15" s="1200"/>
      <c r="DZ15" s="1200"/>
      <c r="EA15" s="1200"/>
      <c r="EB15" s="1202"/>
      <c r="EC15" s="1202"/>
      <c r="ED15" s="1218"/>
      <c r="EE15" s="1219"/>
      <c r="EF15" s="1219"/>
      <c r="EG15" s="1219"/>
      <c r="EH15" s="1219"/>
      <c r="EI15" s="1219"/>
      <c r="EJ15" s="1220"/>
      <c r="EK15" s="1209"/>
      <c r="EL15" s="1210"/>
      <c r="EM15" s="1210"/>
      <c r="EN15" s="1210"/>
      <c r="EO15" s="1210"/>
      <c r="EP15" s="1210"/>
      <c r="EQ15" s="1210"/>
      <c r="ER15" s="1210"/>
      <c r="ES15" s="1210"/>
      <c r="ET15" s="1210"/>
      <c r="EU15" s="1210"/>
      <c r="EV15" s="1210"/>
      <c r="EW15" s="1210"/>
      <c r="EX15" s="1202"/>
      <c r="EY15" s="1214"/>
      <c r="EZ15" s="3"/>
      <c r="FA15" s="3"/>
      <c r="FB15" s="1230"/>
      <c r="FC15" s="1230"/>
      <c r="FD15" s="1230"/>
      <c r="FE15" s="1230"/>
      <c r="FF15" s="1230"/>
      <c r="FG15" s="1230"/>
      <c r="FH15" s="1230"/>
      <c r="FI15" s="1230"/>
      <c r="FJ15" s="1230"/>
      <c r="FK15" s="1230"/>
      <c r="FL15" s="1231"/>
      <c r="FM15" s="1183"/>
      <c r="FN15" s="1184"/>
      <c r="FO15" s="1184"/>
      <c r="FP15" s="1184"/>
      <c r="FQ15" s="1184"/>
      <c r="FR15" s="1184"/>
      <c r="FS15" s="1184"/>
      <c r="FT15" s="1184"/>
      <c r="FU15" s="1184"/>
      <c r="FV15" s="1184"/>
      <c r="FW15" s="1184"/>
      <c r="FX15" s="1184"/>
      <c r="FY15" s="1184"/>
      <c r="FZ15" s="1184"/>
      <c r="GA15" s="1184"/>
      <c r="GB15" s="1184"/>
      <c r="GC15" s="1184"/>
      <c r="GD15" s="1184"/>
      <c r="GE15" s="1184"/>
      <c r="GF15" s="1185"/>
      <c r="GG15" s="1157"/>
      <c r="GH15" s="1157"/>
      <c r="GI15" s="1157"/>
      <c r="GJ15" s="1157"/>
      <c r="GK15" s="1157"/>
      <c r="GL15" s="1157"/>
      <c r="GM15" s="1157"/>
      <c r="GN15" s="1157"/>
      <c r="GO15" s="1157"/>
      <c r="GP15" s="1157"/>
      <c r="GQ15" s="1157"/>
      <c r="GR15" s="1146"/>
      <c r="GS15" s="1159"/>
      <c r="GT15" s="1143"/>
      <c r="GU15" s="1144"/>
      <c r="GV15" s="1144"/>
      <c r="GW15" s="1144"/>
      <c r="GX15" s="1144"/>
      <c r="GY15" s="1144"/>
      <c r="GZ15" s="1144"/>
      <c r="HA15" s="1144"/>
      <c r="HB15" s="1144"/>
      <c r="HC15" s="1144"/>
      <c r="HD15" s="1144"/>
      <c r="HE15" s="1146"/>
      <c r="HF15" s="1146"/>
      <c r="HG15" s="1149"/>
      <c r="HH15" s="1150"/>
      <c r="HI15" s="1150"/>
      <c r="HJ15" s="1150"/>
      <c r="HK15" s="1150"/>
      <c r="HL15" s="1150"/>
      <c r="HM15" s="1150"/>
      <c r="HN15" s="1150"/>
      <c r="HO15" s="1150"/>
      <c r="HP15" s="1150"/>
      <c r="HQ15" s="1150"/>
      <c r="HR15" s="1150"/>
      <c r="HS15" s="1150"/>
      <c r="HT15" s="1150"/>
      <c r="HU15" s="1150"/>
      <c r="HV15" s="1150"/>
      <c r="HW15" s="1150"/>
      <c r="HX15" s="1135"/>
      <c r="HY15" s="1136"/>
      <c r="HZ15" s="3"/>
    </row>
    <row r="16" spans="1:234" ht="5.25" customHeight="1">
      <c r="A16" s="1692" t="s">
        <v>12</v>
      </c>
      <c r="B16" s="1693"/>
      <c r="C16" s="1693"/>
      <c r="D16" s="1693"/>
      <c r="E16" s="1693"/>
      <c r="F16" s="1693"/>
      <c r="G16" s="1693"/>
      <c r="H16" s="1693"/>
      <c r="I16" s="1693"/>
      <c r="J16" s="1693"/>
      <c r="K16" s="1693"/>
      <c r="L16" s="1693"/>
      <c r="M16" s="1693"/>
      <c r="N16" s="1693"/>
      <c r="O16" s="1693"/>
      <c r="P16" s="1735"/>
      <c r="Q16" s="1736"/>
      <c r="R16" s="1736"/>
      <c r="S16" s="1736"/>
      <c r="T16" s="1736"/>
      <c r="U16" s="1736"/>
      <c r="V16" s="1736"/>
      <c r="W16" s="1736"/>
      <c r="X16" s="1736"/>
      <c r="Y16" s="1736"/>
      <c r="Z16" s="1737"/>
      <c r="AA16" s="1615"/>
      <c r="AB16" s="1616"/>
      <c r="AC16" s="1616"/>
      <c r="AD16" s="1616"/>
      <c r="AE16" s="1616"/>
      <c r="AF16" s="1616"/>
      <c r="AG16" s="1616"/>
      <c r="AH16" s="1616"/>
      <c r="AI16" s="1616"/>
      <c r="AJ16" s="1616"/>
      <c r="AK16" s="1616"/>
      <c r="AL16" s="1616"/>
      <c r="AM16" s="1616"/>
      <c r="AN16" s="1616"/>
      <c r="AO16" s="1616"/>
      <c r="AP16" s="1616"/>
      <c r="AQ16" s="1616"/>
      <c r="AR16" s="1616"/>
      <c r="AS16" s="1616"/>
      <c r="AT16" s="1616"/>
      <c r="AU16" s="1616"/>
      <c r="AV16" s="1616"/>
      <c r="AW16" s="1616"/>
      <c r="AX16" s="1616"/>
      <c r="AY16" s="1616"/>
      <c r="AZ16" s="1616"/>
      <c r="BA16" s="1616"/>
      <c r="BB16" s="1616"/>
      <c r="BC16" s="1616"/>
      <c r="BD16" s="1616"/>
      <c r="BE16" s="1616"/>
      <c r="BF16" s="1616"/>
      <c r="BG16" s="1616"/>
      <c r="BH16" s="1616"/>
      <c r="BI16" s="1616"/>
      <c r="BJ16" s="1616"/>
      <c r="BK16" s="1616"/>
      <c r="BL16" s="1616"/>
      <c r="BM16" s="1616"/>
      <c r="BN16" s="1616"/>
      <c r="BO16" s="1616"/>
      <c r="BP16" s="1616"/>
      <c r="BQ16" s="1616"/>
      <c r="BR16" s="1616"/>
      <c r="BS16" s="1617"/>
      <c r="BT16" s="1265"/>
      <c r="BU16" s="1266"/>
      <c r="BV16" s="1266"/>
      <c r="BW16" s="1266"/>
      <c r="BX16" s="1266"/>
      <c r="BY16" s="1266"/>
      <c r="BZ16" s="1266"/>
      <c r="CA16" s="1266"/>
      <c r="CB16" s="1266"/>
      <c r="CC16" s="1611"/>
      <c r="CD16" s="1722"/>
      <c r="CE16" s="1598"/>
      <c r="CF16" s="1723"/>
      <c r="CG16" s="1594"/>
      <c r="CH16" s="1594"/>
      <c r="CI16" s="1594"/>
      <c r="CJ16" s="1594"/>
      <c r="CK16" s="1594"/>
      <c r="CL16" s="1594"/>
      <c r="CM16" s="1594"/>
      <c r="CN16" s="1594"/>
      <c r="CO16" s="1594"/>
      <c r="CP16" s="1594"/>
      <c r="CQ16" s="1594"/>
      <c r="CR16" s="1594"/>
      <c r="CS16" s="1594"/>
      <c r="CT16" s="1594"/>
      <c r="CU16" s="1594"/>
      <c r="CV16" s="1594"/>
      <c r="CW16" s="1594"/>
      <c r="CX16" s="1594"/>
      <c r="CY16" s="1594"/>
      <c r="CZ16" s="1594"/>
      <c r="DA16" s="1594"/>
      <c r="DB16" s="1594"/>
      <c r="DC16" s="1594"/>
      <c r="DD16" s="1594"/>
      <c r="DE16" s="1594"/>
      <c r="DF16" s="1594"/>
      <c r="DG16" s="1594"/>
      <c r="DH16" s="1594"/>
      <c r="DI16" s="1594"/>
      <c r="DJ16" s="1594"/>
      <c r="DK16" s="1597"/>
      <c r="DL16" s="1598"/>
      <c r="DM16" s="1598"/>
      <c r="DN16" s="2"/>
      <c r="DO16" s="1241">
        <v>3</v>
      </c>
      <c r="DP16" s="1241"/>
      <c r="DQ16" s="1241"/>
      <c r="DR16" s="1264"/>
      <c r="DS16" s="1197"/>
      <c r="DT16" s="1198"/>
      <c r="DU16" s="1198"/>
      <c r="DV16" s="1198"/>
      <c r="DW16" s="1198"/>
      <c r="DX16" s="1198"/>
      <c r="DY16" s="1198"/>
      <c r="DZ16" s="1198"/>
      <c r="EA16" s="1198"/>
      <c r="EB16" s="1201"/>
      <c r="EC16" s="1203"/>
      <c r="ED16" s="1215"/>
      <c r="EE16" s="1216"/>
      <c r="EF16" s="1216"/>
      <c r="EG16" s="1216"/>
      <c r="EH16" s="1216"/>
      <c r="EI16" s="1216"/>
      <c r="EJ16" s="1217"/>
      <c r="EK16" s="1207" t="str">
        <f>IF(入力シート!I36="","",入力シート!I36)</f>
        <v/>
      </c>
      <c r="EL16" s="1208"/>
      <c r="EM16" s="1208"/>
      <c r="EN16" s="1208"/>
      <c r="EO16" s="1208"/>
      <c r="EP16" s="1208"/>
      <c r="EQ16" s="1208"/>
      <c r="ER16" s="1208"/>
      <c r="ES16" s="1208"/>
      <c r="ET16" s="1208"/>
      <c r="EU16" s="1208"/>
      <c r="EV16" s="1208"/>
      <c r="EW16" s="1208"/>
      <c r="EX16" s="1201"/>
      <c r="EY16" s="1213"/>
      <c r="EZ16" s="3"/>
      <c r="FA16" s="3"/>
      <c r="FB16" s="1176"/>
      <c r="FC16" s="1176"/>
      <c r="FD16" s="1176"/>
      <c r="FE16" s="1176"/>
      <c r="FF16" s="1176"/>
      <c r="FG16" s="1176"/>
      <c r="FH16" s="1176"/>
      <c r="FI16" s="1176"/>
      <c r="FJ16" s="1176"/>
      <c r="FK16" s="1176"/>
      <c r="FL16" s="1177"/>
      <c r="FM16" s="1238"/>
      <c r="FN16" s="1239"/>
      <c r="FO16" s="1239"/>
      <c r="FP16" s="1239"/>
      <c r="FQ16" s="1239"/>
      <c r="FR16" s="1239"/>
      <c r="FS16" s="1239"/>
      <c r="FT16" s="1239"/>
      <c r="FU16" s="1239"/>
      <c r="FV16" s="1239"/>
      <c r="FW16" s="1239"/>
      <c r="FX16" s="1239"/>
      <c r="FY16" s="1239"/>
      <c r="FZ16" s="1239"/>
      <c r="GA16" s="1239"/>
      <c r="GB16" s="1239"/>
      <c r="GC16" s="1239"/>
      <c r="GD16" s="1239"/>
      <c r="GE16" s="1239"/>
      <c r="GF16" s="1240"/>
      <c r="GG16" s="1154"/>
      <c r="GH16" s="1155"/>
      <c r="GI16" s="1155"/>
      <c r="GJ16" s="1155"/>
      <c r="GK16" s="1155"/>
      <c r="GL16" s="1155"/>
      <c r="GM16" s="1155"/>
      <c r="GN16" s="1155"/>
      <c r="GO16" s="1155"/>
      <c r="GP16" s="1155"/>
      <c r="GQ16" s="1155"/>
      <c r="GR16" s="1145"/>
      <c r="GS16" s="1158"/>
      <c r="GT16" s="1141"/>
      <c r="GU16" s="1142"/>
      <c r="GV16" s="1142"/>
      <c r="GW16" s="1142"/>
      <c r="GX16" s="1142"/>
      <c r="GY16" s="1142"/>
      <c r="GZ16" s="1142"/>
      <c r="HA16" s="1142"/>
      <c r="HB16" s="1142"/>
      <c r="HC16" s="1142"/>
      <c r="HD16" s="1142"/>
      <c r="HE16" s="1145"/>
      <c r="HF16" s="1145"/>
      <c r="HG16" s="1149"/>
      <c r="HH16" s="1150"/>
      <c r="HI16" s="1150"/>
      <c r="HJ16" s="1150"/>
      <c r="HK16" s="1150"/>
      <c r="HL16" s="1150"/>
      <c r="HM16" s="1150"/>
      <c r="HN16" s="1150"/>
      <c r="HO16" s="1150"/>
      <c r="HP16" s="1150"/>
      <c r="HQ16" s="1150"/>
      <c r="HR16" s="1150"/>
      <c r="HS16" s="1150"/>
      <c r="HT16" s="1150"/>
      <c r="HU16" s="1150"/>
      <c r="HV16" s="1150"/>
      <c r="HW16" s="1150"/>
      <c r="HX16" s="1135"/>
      <c r="HY16" s="1136"/>
      <c r="HZ16" s="3"/>
    </row>
    <row r="17" spans="1:234" ht="5.25" customHeight="1">
      <c r="A17" s="1694"/>
      <c r="B17" s="1695"/>
      <c r="C17" s="1695"/>
      <c r="D17" s="1695"/>
      <c r="E17" s="1695"/>
      <c r="F17" s="1695"/>
      <c r="G17" s="1695"/>
      <c r="H17" s="1695"/>
      <c r="I17" s="1695"/>
      <c r="J17" s="1695"/>
      <c r="K17" s="1695"/>
      <c r="L17" s="1695"/>
      <c r="M17" s="1695"/>
      <c r="N17" s="1695"/>
      <c r="O17" s="1695"/>
      <c r="P17" s="1739" t="s">
        <v>7</v>
      </c>
      <c r="Q17" s="1740"/>
      <c r="R17" s="1740"/>
      <c r="S17" s="1740"/>
      <c r="T17" s="1740"/>
      <c r="U17" s="1740"/>
      <c r="V17" s="1740"/>
      <c r="W17" s="1740"/>
      <c r="X17" s="1740"/>
      <c r="Y17" s="1740"/>
      <c r="Z17" s="1741"/>
      <c r="AA17" s="1612" t="str">
        <f>入力シート!O3</f>
        <v/>
      </c>
      <c r="AB17" s="1613"/>
      <c r="AC17" s="1613"/>
      <c r="AD17" s="1613"/>
      <c r="AE17" s="1613"/>
      <c r="AF17" s="1613"/>
      <c r="AG17" s="1613"/>
      <c r="AH17" s="1613"/>
      <c r="AI17" s="1613"/>
      <c r="AJ17" s="1613"/>
      <c r="AK17" s="1613"/>
      <c r="AL17" s="1613"/>
      <c r="AM17" s="1613"/>
      <c r="AN17" s="1613"/>
      <c r="AO17" s="1613"/>
      <c r="AP17" s="1613"/>
      <c r="AQ17" s="1613"/>
      <c r="AR17" s="1613"/>
      <c r="AS17" s="1613"/>
      <c r="AT17" s="1613"/>
      <c r="AU17" s="1613"/>
      <c r="AV17" s="1613"/>
      <c r="AW17" s="1613"/>
      <c r="AX17" s="1613"/>
      <c r="AY17" s="1613"/>
      <c r="AZ17" s="1613"/>
      <c r="BA17" s="1613"/>
      <c r="BB17" s="1613"/>
      <c r="BC17" s="1613"/>
      <c r="BD17" s="1613"/>
      <c r="BE17" s="1613"/>
      <c r="BF17" s="1613"/>
      <c r="BG17" s="1613"/>
      <c r="BH17" s="1613"/>
      <c r="BI17" s="1613"/>
      <c r="BJ17" s="1613"/>
      <c r="BK17" s="1613"/>
      <c r="BL17" s="1613"/>
      <c r="BM17" s="1613"/>
      <c r="BN17" s="1201"/>
      <c r="BO17" s="1201"/>
      <c r="BP17" s="1201"/>
      <c r="BQ17" s="1201"/>
      <c r="BR17" s="1201"/>
      <c r="BS17" s="1203"/>
      <c r="BT17" s="1265"/>
      <c r="BU17" s="1266"/>
      <c r="BV17" s="1266"/>
      <c r="BW17" s="1266"/>
      <c r="BX17" s="1266"/>
      <c r="BY17" s="1266"/>
      <c r="BZ17" s="1266"/>
      <c r="CA17" s="1266"/>
      <c r="CB17" s="1266"/>
      <c r="CC17" s="1611"/>
      <c r="CD17" s="1722"/>
      <c r="CE17" s="1598"/>
      <c r="CF17" s="1723"/>
      <c r="CG17" s="1594"/>
      <c r="CH17" s="1594"/>
      <c r="CI17" s="1594"/>
      <c r="CJ17" s="1594"/>
      <c r="CK17" s="1594"/>
      <c r="CL17" s="1594"/>
      <c r="CM17" s="1594"/>
      <c r="CN17" s="1594"/>
      <c r="CO17" s="1594"/>
      <c r="CP17" s="1594"/>
      <c r="CQ17" s="1594"/>
      <c r="CR17" s="1594"/>
      <c r="CS17" s="1594"/>
      <c r="CT17" s="1594"/>
      <c r="CU17" s="1594"/>
      <c r="CV17" s="1594"/>
      <c r="CW17" s="1594"/>
      <c r="CX17" s="1594"/>
      <c r="CY17" s="1594"/>
      <c r="CZ17" s="1594"/>
      <c r="DA17" s="1594"/>
      <c r="DB17" s="1594"/>
      <c r="DC17" s="1594"/>
      <c r="DD17" s="1594"/>
      <c r="DE17" s="1594"/>
      <c r="DF17" s="1594"/>
      <c r="DG17" s="1594"/>
      <c r="DH17" s="1594"/>
      <c r="DI17" s="1594"/>
      <c r="DJ17" s="1594"/>
      <c r="DK17" s="1597"/>
      <c r="DL17" s="1598"/>
      <c r="DM17" s="1598"/>
      <c r="DN17" s="2"/>
      <c r="DO17" s="1195"/>
      <c r="DP17" s="1195"/>
      <c r="DQ17" s="1195"/>
      <c r="DR17" s="1196"/>
      <c r="DS17" s="1199"/>
      <c r="DT17" s="1200"/>
      <c r="DU17" s="1200"/>
      <c r="DV17" s="1200"/>
      <c r="DW17" s="1200"/>
      <c r="DX17" s="1200"/>
      <c r="DY17" s="1200"/>
      <c r="DZ17" s="1200"/>
      <c r="EA17" s="1200"/>
      <c r="EB17" s="1204"/>
      <c r="EC17" s="1205"/>
      <c r="ED17" s="1218"/>
      <c r="EE17" s="1219"/>
      <c r="EF17" s="1219"/>
      <c r="EG17" s="1219"/>
      <c r="EH17" s="1219"/>
      <c r="EI17" s="1219"/>
      <c r="EJ17" s="1220"/>
      <c r="EK17" s="1209"/>
      <c r="EL17" s="1210"/>
      <c r="EM17" s="1210"/>
      <c r="EN17" s="1210"/>
      <c r="EO17" s="1210"/>
      <c r="EP17" s="1210"/>
      <c r="EQ17" s="1210"/>
      <c r="ER17" s="1210"/>
      <c r="ES17" s="1210"/>
      <c r="ET17" s="1210"/>
      <c r="EU17" s="1210"/>
      <c r="EV17" s="1210"/>
      <c r="EW17" s="1210"/>
      <c r="EX17" s="1202"/>
      <c r="EY17" s="1214"/>
      <c r="EZ17" s="3"/>
      <c r="FA17" s="3"/>
      <c r="FB17" s="1230"/>
      <c r="FC17" s="1230"/>
      <c r="FD17" s="1230"/>
      <c r="FE17" s="1230"/>
      <c r="FF17" s="1230"/>
      <c r="FG17" s="1230"/>
      <c r="FH17" s="1230"/>
      <c r="FI17" s="1230"/>
      <c r="FJ17" s="1230"/>
      <c r="FK17" s="1230"/>
      <c r="FL17" s="1231"/>
      <c r="FM17" s="1183"/>
      <c r="FN17" s="1184"/>
      <c r="FO17" s="1184"/>
      <c r="FP17" s="1184"/>
      <c r="FQ17" s="1184"/>
      <c r="FR17" s="1184"/>
      <c r="FS17" s="1184"/>
      <c r="FT17" s="1184"/>
      <c r="FU17" s="1184"/>
      <c r="FV17" s="1184"/>
      <c r="FW17" s="1184"/>
      <c r="FX17" s="1184"/>
      <c r="FY17" s="1184"/>
      <c r="FZ17" s="1184"/>
      <c r="GA17" s="1184"/>
      <c r="GB17" s="1184"/>
      <c r="GC17" s="1184"/>
      <c r="GD17" s="1184"/>
      <c r="GE17" s="1184"/>
      <c r="GF17" s="1185"/>
      <c r="GG17" s="1156"/>
      <c r="GH17" s="1157"/>
      <c r="GI17" s="1157"/>
      <c r="GJ17" s="1157"/>
      <c r="GK17" s="1157"/>
      <c r="GL17" s="1157"/>
      <c r="GM17" s="1157"/>
      <c r="GN17" s="1157"/>
      <c r="GO17" s="1157"/>
      <c r="GP17" s="1157"/>
      <c r="GQ17" s="1157"/>
      <c r="GR17" s="1146"/>
      <c r="GS17" s="1159"/>
      <c r="GT17" s="1143"/>
      <c r="GU17" s="1144"/>
      <c r="GV17" s="1144"/>
      <c r="GW17" s="1144"/>
      <c r="GX17" s="1144"/>
      <c r="GY17" s="1144"/>
      <c r="GZ17" s="1144"/>
      <c r="HA17" s="1144"/>
      <c r="HB17" s="1144"/>
      <c r="HC17" s="1144"/>
      <c r="HD17" s="1144"/>
      <c r="HE17" s="1146"/>
      <c r="HF17" s="1146"/>
      <c r="HG17" s="1149"/>
      <c r="HH17" s="1150"/>
      <c r="HI17" s="1150"/>
      <c r="HJ17" s="1150"/>
      <c r="HK17" s="1150"/>
      <c r="HL17" s="1150"/>
      <c r="HM17" s="1150"/>
      <c r="HN17" s="1150"/>
      <c r="HO17" s="1150"/>
      <c r="HP17" s="1150"/>
      <c r="HQ17" s="1150"/>
      <c r="HR17" s="1150"/>
      <c r="HS17" s="1150"/>
      <c r="HT17" s="1150"/>
      <c r="HU17" s="1150"/>
      <c r="HV17" s="1150"/>
      <c r="HW17" s="1150"/>
      <c r="HX17" s="1135"/>
      <c r="HY17" s="1136"/>
      <c r="HZ17" s="3"/>
    </row>
    <row r="18" spans="1:234" ht="5.25" customHeight="1">
      <c r="A18" s="1261" t="s">
        <v>9</v>
      </c>
      <c r="B18" s="1261"/>
      <c r="C18" s="1261"/>
      <c r="D18" s="1261"/>
      <c r="E18" s="1601"/>
      <c r="F18" s="1256" t="s">
        <v>10</v>
      </c>
      <c r="G18" s="1257"/>
      <c r="H18" s="1257"/>
      <c r="I18" s="1257"/>
      <c r="J18" s="1270"/>
      <c r="K18" s="1256" t="s">
        <v>11</v>
      </c>
      <c r="L18" s="1257"/>
      <c r="M18" s="1257"/>
      <c r="N18" s="1257"/>
      <c r="O18" s="1270"/>
      <c r="P18" s="1732"/>
      <c r="Q18" s="1733"/>
      <c r="R18" s="1733"/>
      <c r="S18" s="1733"/>
      <c r="T18" s="1733"/>
      <c r="U18" s="1733"/>
      <c r="V18" s="1733"/>
      <c r="W18" s="1733"/>
      <c r="X18" s="1733"/>
      <c r="Y18" s="1733"/>
      <c r="Z18" s="1734"/>
      <c r="AA18" s="1685"/>
      <c r="AB18" s="1686"/>
      <c r="AC18" s="1686"/>
      <c r="AD18" s="1686"/>
      <c r="AE18" s="1686"/>
      <c r="AF18" s="1686"/>
      <c r="AG18" s="1686"/>
      <c r="AH18" s="1686"/>
      <c r="AI18" s="1686"/>
      <c r="AJ18" s="1686"/>
      <c r="AK18" s="1686"/>
      <c r="AL18" s="1686"/>
      <c r="AM18" s="1686"/>
      <c r="AN18" s="1686"/>
      <c r="AO18" s="1686"/>
      <c r="AP18" s="1686"/>
      <c r="AQ18" s="1686"/>
      <c r="AR18" s="1686"/>
      <c r="AS18" s="1686"/>
      <c r="AT18" s="1686"/>
      <c r="AU18" s="1686"/>
      <c r="AV18" s="1686"/>
      <c r="AW18" s="1686"/>
      <c r="AX18" s="1686"/>
      <c r="AY18" s="1686"/>
      <c r="AZ18" s="1686"/>
      <c r="BA18" s="1686"/>
      <c r="BB18" s="1686"/>
      <c r="BC18" s="1686"/>
      <c r="BD18" s="1686"/>
      <c r="BE18" s="1686"/>
      <c r="BF18" s="1686"/>
      <c r="BG18" s="1686"/>
      <c r="BH18" s="1686"/>
      <c r="BI18" s="1686"/>
      <c r="BJ18" s="1686"/>
      <c r="BK18" s="1686"/>
      <c r="BL18" s="1686"/>
      <c r="BM18" s="1686"/>
      <c r="BN18" s="1202"/>
      <c r="BO18" s="1202"/>
      <c r="BP18" s="1202"/>
      <c r="BQ18" s="1202"/>
      <c r="BR18" s="1202"/>
      <c r="BS18" s="1497"/>
      <c r="BT18" s="1265"/>
      <c r="BU18" s="1266"/>
      <c r="BV18" s="1266"/>
      <c r="BW18" s="1266"/>
      <c r="BX18" s="1266"/>
      <c r="BY18" s="1266"/>
      <c r="BZ18" s="1266"/>
      <c r="CA18" s="1266"/>
      <c r="CB18" s="1266"/>
      <c r="CC18" s="1611"/>
      <c r="CD18" s="1722"/>
      <c r="CE18" s="1598"/>
      <c r="CF18" s="1723"/>
      <c r="CG18" s="1594"/>
      <c r="CH18" s="1594"/>
      <c r="CI18" s="1594"/>
      <c r="CJ18" s="1594"/>
      <c r="CK18" s="1594"/>
      <c r="CL18" s="1594"/>
      <c r="CM18" s="1594"/>
      <c r="CN18" s="1594"/>
      <c r="CO18" s="1594"/>
      <c r="CP18" s="1594"/>
      <c r="CQ18" s="1594"/>
      <c r="CR18" s="1594"/>
      <c r="CS18" s="1594"/>
      <c r="CT18" s="1594"/>
      <c r="CU18" s="1594"/>
      <c r="CV18" s="1594"/>
      <c r="CW18" s="1594"/>
      <c r="CX18" s="1594"/>
      <c r="CY18" s="1594"/>
      <c r="CZ18" s="1594"/>
      <c r="DA18" s="1594"/>
      <c r="DB18" s="1594"/>
      <c r="DC18" s="1594"/>
      <c r="DD18" s="1594"/>
      <c r="DE18" s="1594"/>
      <c r="DF18" s="1594"/>
      <c r="DG18" s="1594"/>
      <c r="DH18" s="1594"/>
      <c r="DI18" s="1594"/>
      <c r="DJ18" s="1594"/>
      <c r="DK18" s="1597"/>
      <c r="DL18" s="1598"/>
      <c r="DM18" s="1598"/>
      <c r="DN18" s="2"/>
      <c r="DO18" s="1241">
        <v>4</v>
      </c>
      <c r="DP18" s="1241"/>
      <c r="DQ18" s="1241"/>
      <c r="DR18" s="1264"/>
      <c r="DS18" s="1197"/>
      <c r="DT18" s="1198"/>
      <c r="DU18" s="1198"/>
      <c r="DV18" s="1198"/>
      <c r="DW18" s="1198"/>
      <c r="DX18" s="1198"/>
      <c r="DY18" s="1198"/>
      <c r="DZ18" s="1198"/>
      <c r="EA18" s="1198"/>
      <c r="EB18" s="1201"/>
      <c r="EC18" s="1203"/>
      <c r="ED18" s="1215"/>
      <c r="EE18" s="1216"/>
      <c r="EF18" s="1216"/>
      <c r="EG18" s="1216"/>
      <c r="EH18" s="1216"/>
      <c r="EI18" s="1216"/>
      <c r="EJ18" s="1217"/>
      <c r="EK18" s="1207" t="str">
        <f>IF(入力シート!I37="","",入力シート!I37)</f>
        <v/>
      </c>
      <c r="EL18" s="1208"/>
      <c r="EM18" s="1208"/>
      <c r="EN18" s="1208"/>
      <c r="EO18" s="1208"/>
      <c r="EP18" s="1208"/>
      <c r="EQ18" s="1208"/>
      <c r="ER18" s="1208"/>
      <c r="ES18" s="1208"/>
      <c r="ET18" s="1208"/>
      <c r="EU18" s="1208"/>
      <c r="EV18" s="1208"/>
      <c r="EW18" s="1208"/>
      <c r="EX18" s="1201"/>
      <c r="EY18" s="1213"/>
      <c r="EZ18" s="3"/>
      <c r="FA18" s="3"/>
      <c r="FB18" s="1176"/>
      <c r="FC18" s="1176"/>
      <c r="FD18" s="1176"/>
      <c r="FE18" s="1176"/>
      <c r="FF18" s="1176"/>
      <c r="FG18" s="1176"/>
      <c r="FH18" s="1176"/>
      <c r="FI18" s="1176"/>
      <c r="FJ18" s="1176"/>
      <c r="FK18" s="1176"/>
      <c r="FL18" s="1177"/>
      <c r="FM18" s="1180"/>
      <c r="FN18" s="1181"/>
      <c r="FO18" s="1181"/>
      <c r="FP18" s="1181"/>
      <c r="FQ18" s="1181"/>
      <c r="FR18" s="1181"/>
      <c r="FS18" s="1181"/>
      <c r="FT18" s="1181"/>
      <c r="FU18" s="1181"/>
      <c r="FV18" s="1181"/>
      <c r="FW18" s="1181"/>
      <c r="FX18" s="1181"/>
      <c r="FY18" s="1181"/>
      <c r="FZ18" s="1181"/>
      <c r="GA18" s="1181"/>
      <c r="GB18" s="1181"/>
      <c r="GC18" s="1181"/>
      <c r="GD18" s="1181"/>
      <c r="GE18" s="1181"/>
      <c r="GF18" s="1182"/>
      <c r="GG18" s="1154"/>
      <c r="GH18" s="1155"/>
      <c r="GI18" s="1155"/>
      <c r="GJ18" s="1155"/>
      <c r="GK18" s="1155"/>
      <c r="GL18" s="1155"/>
      <c r="GM18" s="1155"/>
      <c r="GN18" s="1155"/>
      <c r="GO18" s="1155"/>
      <c r="GP18" s="1155"/>
      <c r="GQ18" s="1155"/>
      <c r="GR18" s="1145"/>
      <c r="GS18" s="1158"/>
      <c r="GT18" s="1141"/>
      <c r="GU18" s="1142"/>
      <c r="GV18" s="1142"/>
      <c r="GW18" s="1142"/>
      <c r="GX18" s="1142"/>
      <c r="GY18" s="1142"/>
      <c r="GZ18" s="1142"/>
      <c r="HA18" s="1142"/>
      <c r="HB18" s="1142"/>
      <c r="HC18" s="1142"/>
      <c r="HD18" s="1142"/>
      <c r="HE18" s="1145"/>
      <c r="HF18" s="1145"/>
      <c r="HG18" s="1149"/>
      <c r="HH18" s="1150"/>
      <c r="HI18" s="1150"/>
      <c r="HJ18" s="1150"/>
      <c r="HK18" s="1150"/>
      <c r="HL18" s="1150"/>
      <c r="HM18" s="1150"/>
      <c r="HN18" s="1150"/>
      <c r="HO18" s="1150"/>
      <c r="HP18" s="1150"/>
      <c r="HQ18" s="1150"/>
      <c r="HR18" s="1150"/>
      <c r="HS18" s="1150"/>
      <c r="HT18" s="1150"/>
      <c r="HU18" s="1150"/>
      <c r="HV18" s="1150"/>
      <c r="HW18" s="1150"/>
      <c r="HX18" s="1135"/>
      <c r="HY18" s="1136"/>
      <c r="HZ18" s="3"/>
    </row>
    <row r="19" spans="1:234" ht="5.25" customHeight="1">
      <c r="A19" s="1188"/>
      <c r="B19" s="1188"/>
      <c r="C19" s="1188"/>
      <c r="D19" s="1188"/>
      <c r="E19" s="1701"/>
      <c r="F19" s="1172"/>
      <c r="G19" s="1173"/>
      <c r="H19" s="1173"/>
      <c r="I19" s="1173"/>
      <c r="J19" s="1192"/>
      <c r="K19" s="1187"/>
      <c r="L19" s="1188"/>
      <c r="M19" s="1188"/>
      <c r="N19" s="1188"/>
      <c r="O19" s="1189"/>
      <c r="P19" s="1732"/>
      <c r="Q19" s="1733"/>
      <c r="R19" s="1733"/>
      <c r="S19" s="1733"/>
      <c r="T19" s="1733"/>
      <c r="U19" s="1733"/>
      <c r="V19" s="1733"/>
      <c r="W19" s="1733"/>
      <c r="X19" s="1733"/>
      <c r="Y19" s="1733"/>
      <c r="Z19" s="1734"/>
      <c r="AA19" s="1685"/>
      <c r="AB19" s="1686"/>
      <c r="AC19" s="1686"/>
      <c r="AD19" s="1686"/>
      <c r="AE19" s="1686"/>
      <c r="AF19" s="1686"/>
      <c r="AG19" s="1686"/>
      <c r="AH19" s="1686"/>
      <c r="AI19" s="1686"/>
      <c r="AJ19" s="1686"/>
      <c r="AK19" s="1686"/>
      <c r="AL19" s="1686"/>
      <c r="AM19" s="1686"/>
      <c r="AN19" s="1686"/>
      <c r="AO19" s="1686"/>
      <c r="AP19" s="1686"/>
      <c r="AQ19" s="1686"/>
      <c r="AR19" s="1686"/>
      <c r="AS19" s="1686"/>
      <c r="AT19" s="1686"/>
      <c r="AU19" s="1686"/>
      <c r="AV19" s="1686"/>
      <c r="AW19" s="1686"/>
      <c r="AX19" s="1686"/>
      <c r="AY19" s="1686"/>
      <c r="AZ19" s="1686"/>
      <c r="BA19" s="1686"/>
      <c r="BB19" s="1686"/>
      <c r="BC19" s="1686"/>
      <c r="BD19" s="1686"/>
      <c r="BE19" s="1686"/>
      <c r="BF19" s="1686"/>
      <c r="BG19" s="1686"/>
      <c r="BH19" s="1686"/>
      <c r="BI19" s="1686"/>
      <c r="BJ19" s="1686"/>
      <c r="BK19" s="1686"/>
      <c r="BL19" s="1686"/>
      <c r="BM19" s="1686"/>
      <c r="BN19" s="1202"/>
      <c r="BO19" s="1202"/>
      <c r="BP19" s="1202"/>
      <c r="BQ19" s="1202"/>
      <c r="BR19" s="1202"/>
      <c r="BS19" s="1497"/>
      <c r="BT19" s="1265"/>
      <c r="BU19" s="1266"/>
      <c r="BV19" s="1266"/>
      <c r="BW19" s="1266"/>
      <c r="BX19" s="1266"/>
      <c r="BY19" s="1266"/>
      <c r="BZ19" s="1266"/>
      <c r="CA19" s="1266"/>
      <c r="CB19" s="1266"/>
      <c r="CC19" s="1611"/>
      <c r="CD19" s="1722"/>
      <c r="CE19" s="1598"/>
      <c r="CF19" s="1723"/>
      <c r="CG19" s="1594"/>
      <c r="CH19" s="1594"/>
      <c r="CI19" s="1594"/>
      <c r="CJ19" s="1594"/>
      <c r="CK19" s="1594"/>
      <c r="CL19" s="1594"/>
      <c r="CM19" s="1594"/>
      <c r="CN19" s="1594"/>
      <c r="CO19" s="1594"/>
      <c r="CP19" s="1594"/>
      <c r="CQ19" s="1594"/>
      <c r="CR19" s="1594"/>
      <c r="CS19" s="1594"/>
      <c r="CT19" s="1594"/>
      <c r="CU19" s="1594"/>
      <c r="CV19" s="1594"/>
      <c r="CW19" s="1594"/>
      <c r="CX19" s="1594"/>
      <c r="CY19" s="1594"/>
      <c r="CZ19" s="1594"/>
      <c r="DA19" s="1594"/>
      <c r="DB19" s="1594"/>
      <c r="DC19" s="1594"/>
      <c r="DD19" s="1594"/>
      <c r="DE19" s="1594"/>
      <c r="DF19" s="1594"/>
      <c r="DG19" s="1594"/>
      <c r="DH19" s="1594"/>
      <c r="DI19" s="1594"/>
      <c r="DJ19" s="1594"/>
      <c r="DK19" s="1597"/>
      <c r="DL19" s="1598"/>
      <c r="DM19" s="1598"/>
      <c r="DN19" s="2"/>
      <c r="DO19" s="1195"/>
      <c r="DP19" s="1195"/>
      <c r="DQ19" s="1195"/>
      <c r="DR19" s="1196"/>
      <c r="DS19" s="1199"/>
      <c r="DT19" s="1200"/>
      <c r="DU19" s="1200"/>
      <c r="DV19" s="1200"/>
      <c r="DW19" s="1200"/>
      <c r="DX19" s="1200"/>
      <c r="DY19" s="1200"/>
      <c r="DZ19" s="1200"/>
      <c r="EA19" s="1200"/>
      <c r="EB19" s="1204"/>
      <c r="EC19" s="1205"/>
      <c r="ED19" s="1218"/>
      <c r="EE19" s="1219"/>
      <c r="EF19" s="1219"/>
      <c r="EG19" s="1219"/>
      <c r="EH19" s="1219"/>
      <c r="EI19" s="1219"/>
      <c r="EJ19" s="1220"/>
      <c r="EK19" s="1209"/>
      <c r="EL19" s="1210"/>
      <c r="EM19" s="1210"/>
      <c r="EN19" s="1210"/>
      <c r="EO19" s="1210"/>
      <c r="EP19" s="1210"/>
      <c r="EQ19" s="1210"/>
      <c r="ER19" s="1210"/>
      <c r="ES19" s="1210"/>
      <c r="ET19" s="1210"/>
      <c r="EU19" s="1210"/>
      <c r="EV19" s="1210"/>
      <c r="EW19" s="1210"/>
      <c r="EX19" s="1202"/>
      <c r="EY19" s="1214"/>
      <c r="EZ19" s="3"/>
      <c r="FA19" s="3"/>
      <c r="FB19" s="1230"/>
      <c r="FC19" s="1230"/>
      <c r="FD19" s="1230"/>
      <c r="FE19" s="1230"/>
      <c r="FF19" s="1230"/>
      <c r="FG19" s="1230"/>
      <c r="FH19" s="1230"/>
      <c r="FI19" s="1230"/>
      <c r="FJ19" s="1230"/>
      <c r="FK19" s="1230"/>
      <c r="FL19" s="1231"/>
      <c r="FM19" s="1183"/>
      <c r="FN19" s="1184"/>
      <c r="FO19" s="1184"/>
      <c r="FP19" s="1184"/>
      <c r="FQ19" s="1184"/>
      <c r="FR19" s="1184"/>
      <c r="FS19" s="1184"/>
      <c r="FT19" s="1184"/>
      <c r="FU19" s="1184"/>
      <c r="FV19" s="1184"/>
      <c r="FW19" s="1184"/>
      <c r="FX19" s="1184"/>
      <c r="FY19" s="1184"/>
      <c r="FZ19" s="1184"/>
      <c r="GA19" s="1184"/>
      <c r="GB19" s="1184"/>
      <c r="GC19" s="1184"/>
      <c r="GD19" s="1184"/>
      <c r="GE19" s="1184"/>
      <c r="GF19" s="1185"/>
      <c r="GG19" s="1156"/>
      <c r="GH19" s="1157"/>
      <c r="GI19" s="1157"/>
      <c r="GJ19" s="1157"/>
      <c r="GK19" s="1157"/>
      <c r="GL19" s="1157"/>
      <c r="GM19" s="1157"/>
      <c r="GN19" s="1157"/>
      <c r="GO19" s="1157"/>
      <c r="GP19" s="1157"/>
      <c r="GQ19" s="1157"/>
      <c r="GR19" s="1146"/>
      <c r="GS19" s="1159"/>
      <c r="GT19" s="1143"/>
      <c r="GU19" s="1144"/>
      <c r="GV19" s="1144"/>
      <c r="GW19" s="1144"/>
      <c r="GX19" s="1144"/>
      <c r="GY19" s="1144"/>
      <c r="GZ19" s="1144"/>
      <c r="HA19" s="1144"/>
      <c r="HB19" s="1144"/>
      <c r="HC19" s="1144"/>
      <c r="HD19" s="1144"/>
      <c r="HE19" s="1146"/>
      <c r="HF19" s="1146"/>
      <c r="HG19" s="1149"/>
      <c r="HH19" s="1150"/>
      <c r="HI19" s="1150"/>
      <c r="HJ19" s="1150"/>
      <c r="HK19" s="1150"/>
      <c r="HL19" s="1150"/>
      <c r="HM19" s="1150"/>
      <c r="HN19" s="1150"/>
      <c r="HO19" s="1150"/>
      <c r="HP19" s="1150"/>
      <c r="HQ19" s="1150"/>
      <c r="HR19" s="1150"/>
      <c r="HS19" s="1150"/>
      <c r="HT19" s="1150"/>
      <c r="HU19" s="1150"/>
      <c r="HV19" s="1150"/>
      <c r="HW19" s="1150"/>
      <c r="HX19" s="1135"/>
      <c r="HY19" s="1136"/>
      <c r="HZ19" s="3"/>
    </row>
    <row r="20" spans="1:234" ht="5.25" customHeight="1">
      <c r="A20" s="1708" t="str">
        <f>入力シート!M6</f>
        <v>33</v>
      </c>
      <c r="B20" s="1708"/>
      <c r="C20" s="1708"/>
      <c r="D20" s="1708"/>
      <c r="E20" s="1709"/>
      <c r="F20" s="1712" t="str">
        <f>入力シート!O5</f>
        <v/>
      </c>
      <c r="G20" s="1713"/>
      <c r="H20" s="1713"/>
      <c r="I20" s="1713"/>
      <c r="J20" s="1714"/>
      <c r="K20" s="1702" t="str">
        <f>入力シート!O5</f>
        <v/>
      </c>
      <c r="L20" s="1703"/>
      <c r="M20" s="1703"/>
      <c r="N20" s="1703"/>
      <c r="O20" s="1704"/>
      <c r="P20" s="1735"/>
      <c r="Q20" s="1736"/>
      <c r="R20" s="1736"/>
      <c r="S20" s="1736"/>
      <c r="T20" s="1736"/>
      <c r="U20" s="1736"/>
      <c r="V20" s="1736"/>
      <c r="W20" s="1736"/>
      <c r="X20" s="1736"/>
      <c r="Y20" s="1736"/>
      <c r="Z20" s="1737"/>
      <c r="AA20" s="1615"/>
      <c r="AB20" s="1616"/>
      <c r="AC20" s="1616"/>
      <c r="AD20" s="1616"/>
      <c r="AE20" s="1616"/>
      <c r="AF20" s="1616"/>
      <c r="AG20" s="1616"/>
      <c r="AH20" s="1616"/>
      <c r="AI20" s="1616"/>
      <c r="AJ20" s="1616"/>
      <c r="AK20" s="1616"/>
      <c r="AL20" s="1616"/>
      <c r="AM20" s="1616"/>
      <c r="AN20" s="1616"/>
      <c r="AO20" s="1616"/>
      <c r="AP20" s="1616"/>
      <c r="AQ20" s="1616"/>
      <c r="AR20" s="1616"/>
      <c r="AS20" s="1616"/>
      <c r="AT20" s="1616"/>
      <c r="AU20" s="1616"/>
      <c r="AV20" s="1616"/>
      <c r="AW20" s="1616"/>
      <c r="AX20" s="1616"/>
      <c r="AY20" s="1616"/>
      <c r="AZ20" s="1616"/>
      <c r="BA20" s="1616"/>
      <c r="BB20" s="1616"/>
      <c r="BC20" s="1616"/>
      <c r="BD20" s="1616"/>
      <c r="BE20" s="1616"/>
      <c r="BF20" s="1616"/>
      <c r="BG20" s="1616"/>
      <c r="BH20" s="1616"/>
      <c r="BI20" s="1616"/>
      <c r="BJ20" s="1616"/>
      <c r="BK20" s="1616"/>
      <c r="BL20" s="1616"/>
      <c r="BM20" s="1616"/>
      <c r="BN20" s="1204"/>
      <c r="BO20" s="1204"/>
      <c r="BP20" s="1204"/>
      <c r="BQ20" s="1204"/>
      <c r="BR20" s="1204"/>
      <c r="BS20" s="1205"/>
      <c r="BT20" s="1516"/>
      <c r="BU20" s="1243"/>
      <c r="BV20" s="1243"/>
      <c r="BW20" s="1243"/>
      <c r="BX20" s="1243"/>
      <c r="BY20" s="1243"/>
      <c r="BZ20" s="1243"/>
      <c r="CA20" s="1243"/>
      <c r="CB20" s="1243"/>
      <c r="CC20" s="1244"/>
      <c r="CD20" s="1183"/>
      <c r="CE20" s="1184"/>
      <c r="CF20" s="1724"/>
      <c r="CG20" s="1595"/>
      <c r="CH20" s="1595"/>
      <c r="CI20" s="1595"/>
      <c r="CJ20" s="1595"/>
      <c r="CK20" s="1595"/>
      <c r="CL20" s="1595"/>
      <c r="CM20" s="1595"/>
      <c r="CN20" s="1595"/>
      <c r="CO20" s="1595"/>
      <c r="CP20" s="1596"/>
      <c r="CQ20" s="1596"/>
      <c r="CR20" s="1596"/>
      <c r="CS20" s="1595"/>
      <c r="CT20" s="1595"/>
      <c r="CU20" s="1595"/>
      <c r="CV20" s="1595"/>
      <c r="CW20" s="1595"/>
      <c r="CX20" s="1595"/>
      <c r="CY20" s="1595"/>
      <c r="CZ20" s="1595"/>
      <c r="DA20" s="1595"/>
      <c r="DB20" s="1596"/>
      <c r="DC20" s="1596"/>
      <c r="DD20" s="1596"/>
      <c r="DE20" s="1595"/>
      <c r="DF20" s="1595"/>
      <c r="DG20" s="1595"/>
      <c r="DH20" s="1595"/>
      <c r="DI20" s="1595"/>
      <c r="DJ20" s="1595"/>
      <c r="DK20" s="1599"/>
      <c r="DL20" s="1236"/>
      <c r="DM20" s="1236"/>
      <c r="DN20" s="2"/>
      <c r="DO20" s="1241">
        <v>5</v>
      </c>
      <c r="DP20" s="1241"/>
      <c r="DQ20" s="1241"/>
      <c r="DR20" s="1242"/>
      <c r="DS20" s="1197"/>
      <c r="DT20" s="1198"/>
      <c r="DU20" s="1198"/>
      <c r="DV20" s="1198"/>
      <c r="DW20" s="1198"/>
      <c r="DX20" s="1198"/>
      <c r="DY20" s="1198"/>
      <c r="DZ20" s="1198"/>
      <c r="EA20" s="1198"/>
      <c r="EB20" s="1201"/>
      <c r="EC20" s="1203"/>
      <c r="ED20" s="1215"/>
      <c r="EE20" s="1216"/>
      <c r="EF20" s="1216"/>
      <c r="EG20" s="1216"/>
      <c r="EH20" s="1216"/>
      <c r="EI20" s="1216"/>
      <c r="EJ20" s="1217"/>
      <c r="EK20" s="1207" t="str">
        <f>IF(入力シート!I38="","",入力シート!I38)</f>
        <v/>
      </c>
      <c r="EL20" s="1208"/>
      <c r="EM20" s="1208"/>
      <c r="EN20" s="1208"/>
      <c r="EO20" s="1208"/>
      <c r="EP20" s="1208"/>
      <c r="EQ20" s="1208"/>
      <c r="ER20" s="1208"/>
      <c r="ES20" s="1208"/>
      <c r="ET20" s="1208"/>
      <c r="EU20" s="1208"/>
      <c r="EV20" s="1208"/>
      <c r="EW20" s="1208"/>
      <c r="EX20" s="1201"/>
      <c r="EY20" s="1213"/>
      <c r="EZ20" s="3"/>
      <c r="FA20" s="3"/>
      <c r="FB20" s="1176"/>
      <c r="FC20" s="1176"/>
      <c r="FD20" s="1176"/>
      <c r="FE20" s="1176"/>
      <c r="FF20" s="1176"/>
      <c r="FG20" s="1176"/>
      <c r="FH20" s="1176"/>
      <c r="FI20" s="1176"/>
      <c r="FJ20" s="1176"/>
      <c r="FK20" s="1176"/>
      <c r="FL20" s="1177"/>
      <c r="FM20" s="1180"/>
      <c r="FN20" s="1181"/>
      <c r="FO20" s="1181"/>
      <c r="FP20" s="1181"/>
      <c r="FQ20" s="1181"/>
      <c r="FR20" s="1181"/>
      <c r="FS20" s="1181"/>
      <c r="FT20" s="1181"/>
      <c r="FU20" s="1181"/>
      <c r="FV20" s="1181"/>
      <c r="FW20" s="1181"/>
      <c r="FX20" s="1181"/>
      <c r="FY20" s="1181"/>
      <c r="FZ20" s="1181"/>
      <c r="GA20" s="1181"/>
      <c r="GB20" s="1181"/>
      <c r="GC20" s="1181"/>
      <c r="GD20" s="1181"/>
      <c r="GE20" s="1181"/>
      <c r="GF20" s="1182"/>
      <c r="GG20" s="1154"/>
      <c r="GH20" s="1155"/>
      <c r="GI20" s="1155"/>
      <c r="GJ20" s="1155"/>
      <c r="GK20" s="1155"/>
      <c r="GL20" s="1155"/>
      <c r="GM20" s="1155"/>
      <c r="GN20" s="1155"/>
      <c r="GO20" s="1155"/>
      <c r="GP20" s="1155"/>
      <c r="GQ20" s="1155"/>
      <c r="GR20" s="1145"/>
      <c r="GS20" s="1158"/>
      <c r="GT20" s="1141"/>
      <c r="GU20" s="1142"/>
      <c r="GV20" s="1142"/>
      <c r="GW20" s="1142"/>
      <c r="GX20" s="1142"/>
      <c r="GY20" s="1142"/>
      <c r="GZ20" s="1142"/>
      <c r="HA20" s="1142"/>
      <c r="HB20" s="1142"/>
      <c r="HC20" s="1142"/>
      <c r="HD20" s="1142"/>
      <c r="HE20" s="1145"/>
      <c r="HF20" s="1145"/>
      <c r="HG20" s="1149"/>
      <c r="HH20" s="1150"/>
      <c r="HI20" s="1150"/>
      <c r="HJ20" s="1150"/>
      <c r="HK20" s="1150"/>
      <c r="HL20" s="1150"/>
      <c r="HM20" s="1150"/>
      <c r="HN20" s="1150"/>
      <c r="HO20" s="1150"/>
      <c r="HP20" s="1150"/>
      <c r="HQ20" s="1150"/>
      <c r="HR20" s="1150"/>
      <c r="HS20" s="1150"/>
      <c r="HT20" s="1150"/>
      <c r="HU20" s="1150"/>
      <c r="HV20" s="1150"/>
      <c r="HW20" s="1150"/>
      <c r="HX20" s="1135"/>
      <c r="HY20" s="1136"/>
      <c r="HZ20" s="3"/>
    </row>
    <row r="21" spans="1:234" ht="5.25" customHeight="1">
      <c r="A21" s="1710"/>
      <c r="B21" s="1710"/>
      <c r="C21" s="1710"/>
      <c r="D21" s="1710"/>
      <c r="E21" s="1711"/>
      <c r="F21" s="1715"/>
      <c r="G21" s="1716"/>
      <c r="H21" s="1716"/>
      <c r="I21" s="1716"/>
      <c r="J21" s="1717"/>
      <c r="K21" s="1705"/>
      <c r="L21" s="1706"/>
      <c r="M21" s="1706"/>
      <c r="N21" s="1706"/>
      <c r="O21" s="1707"/>
      <c r="P21" s="1657" t="s">
        <v>15</v>
      </c>
      <c r="Q21" s="1658"/>
      <c r="R21" s="1658"/>
      <c r="S21" s="1658"/>
      <c r="T21" s="1658"/>
      <c r="U21" s="1658"/>
      <c r="V21" s="1659"/>
      <c r="W21" s="2385" t="str">
        <f>入力シート!W3</f>
        <v/>
      </c>
      <c r="X21" s="1673"/>
      <c r="Y21" s="1673"/>
      <c r="Z21" s="1673"/>
      <c r="AA21" s="1719"/>
      <c r="AB21" s="1719"/>
      <c r="AC21" s="1719"/>
      <c r="AD21" s="1719"/>
      <c r="AE21" s="1719"/>
      <c r="AF21" s="1719"/>
      <c r="AG21" s="1719"/>
      <c r="AH21" s="1719"/>
      <c r="AI21" s="1719"/>
      <c r="AJ21" s="1719"/>
      <c r="AK21" s="1719"/>
      <c r="AL21" s="1719"/>
      <c r="AM21" s="1719"/>
      <c r="AN21" s="1719"/>
      <c r="AO21" s="1719"/>
      <c r="AP21" s="2386"/>
      <c r="AQ21" s="1666" t="s">
        <v>16</v>
      </c>
      <c r="AR21" s="1667"/>
      <c r="AS21" s="1667"/>
      <c r="AT21" s="1667"/>
      <c r="AU21" s="1667"/>
      <c r="AV21" s="1667"/>
      <c r="AW21" s="1667"/>
      <c r="AX21" s="1667"/>
      <c r="AY21" s="1667"/>
      <c r="AZ21" s="1668"/>
      <c r="BA21" s="1672" t="str">
        <f>入力シート!Q5</f>
        <v/>
      </c>
      <c r="BB21" s="1673"/>
      <c r="BC21" s="1673"/>
      <c r="BD21" s="1673"/>
      <c r="BE21" s="1673"/>
      <c r="BF21" s="1673"/>
      <c r="BG21" s="1673"/>
      <c r="BH21" s="1673"/>
      <c r="BI21" s="1673"/>
      <c r="BJ21" s="1673"/>
      <c r="BK21" s="1673"/>
      <c r="BL21" s="1673"/>
      <c r="BM21" s="1673"/>
      <c r="BN21" s="1673"/>
      <c r="BO21" s="1673"/>
      <c r="BP21" s="1673"/>
      <c r="BQ21" s="1673"/>
      <c r="BR21" s="1673"/>
      <c r="BS21" s="1674"/>
      <c r="BT21" s="1678" t="s">
        <v>17</v>
      </c>
      <c r="BU21" s="1667"/>
      <c r="BV21" s="1667"/>
      <c r="BW21" s="1667"/>
      <c r="BX21" s="1667"/>
      <c r="BY21" s="1679"/>
      <c r="BZ21" s="1718" t="str">
        <f>入力シート!R5</f>
        <v/>
      </c>
      <c r="CA21" s="1719"/>
      <c r="CB21" s="1719"/>
      <c r="CC21" s="1719"/>
      <c r="CD21" s="1673"/>
      <c r="CE21" s="1673"/>
      <c r="CF21" s="1673"/>
      <c r="CG21" s="1673"/>
      <c r="CH21" s="1674"/>
      <c r="CI21" s="1279"/>
      <c r="CJ21" s="1280"/>
      <c r="CK21" s="1280"/>
      <c r="CL21" s="1280"/>
      <c r="CM21" s="1280"/>
      <c r="CN21" s="1280"/>
      <c r="CO21" s="1280"/>
      <c r="CP21" s="1280"/>
      <c r="CQ21" s="1280"/>
      <c r="CR21" s="1280"/>
      <c r="CS21" s="1280"/>
      <c r="CT21" s="1280"/>
      <c r="CU21" s="1280"/>
      <c r="CV21" s="1280"/>
      <c r="CW21" s="1280"/>
      <c r="CX21" s="1280"/>
      <c r="CY21" s="1280"/>
      <c r="CZ21" s="1280"/>
      <c r="DA21" s="1280"/>
      <c r="DB21" s="1280"/>
      <c r="DC21" s="1280"/>
      <c r="DD21" s="1280"/>
      <c r="DE21" s="1280"/>
      <c r="DF21" s="1280"/>
      <c r="DG21" s="1280"/>
      <c r="DH21" s="1280"/>
      <c r="DI21" s="1280"/>
      <c r="DJ21" s="1280"/>
      <c r="DK21" s="1280"/>
      <c r="DL21" s="1280"/>
      <c r="DM21" s="1280"/>
      <c r="DN21" s="2"/>
      <c r="DO21" s="1243"/>
      <c r="DP21" s="1243"/>
      <c r="DQ21" s="1243"/>
      <c r="DR21" s="1244"/>
      <c r="DS21" s="1199"/>
      <c r="DT21" s="1200"/>
      <c r="DU21" s="1200"/>
      <c r="DV21" s="1200"/>
      <c r="DW21" s="1200"/>
      <c r="DX21" s="1200"/>
      <c r="DY21" s="1200"/>
      <c r="DZ21" s="1200"/>
      <c r="EA21" s="1200"/>
      <c r="EB21" s="1204"/>
      <c r="EC21" s="1205"/>
      <c r="ED21" s="1218"/>
      <c r="EE21" s="1219"/>
      <c r="EF21" s="1219"/>
      <c r="EG21" s="1219"/>
      <c r="EH21" s="1219"/>
      <c r="EI21" s="1219"/>
      <c r="EJ21" s="1220"/>
      <c r="EK21" s="1209"/>
      <c r="EL21" s="1210"/>
      <c r="EM21" s="1210"/>
      <c r="EN21" s="1210"/>
      <c r="EO21" s="1210"/>
      <c r="EP21" s="1210"/>
      <c r="EQ21" s="1210"/>
      <c r="ER21" s="1210"/>
      <c r="ES21" s="1210"/>
      <c r="ET21" s="1210"/>
      <c r="EU21" s="1210"/>
      <c r="EV21" s="1210"/>
      <c r="EW21" s="1210"/>
      <c r="EX21" s="1202"/>
      <c r="EY21" s="1214"/>
      <c r="EZ21" s="3"/>
      <c r="FA21" s="3"/>
      <c r="FB21" s="1230"/>
      <c r="FC21" s="1230"/>
      <c r="FD21" s="1230"/>
      <c r="FE21" s="1230"/>
      <c r="FF21" s="1230"/>
      <c r="FG21" s="1230"/>
      <c r="FH21" s="1230"/>
      <c r="FI21" s="1230"/>
      <c r="FJ21" s="1230"/>
      <c r="FK21" s="1230"/>
      <c r="FL21" s="1231"/>
      <c r="FM21" s="1183"/>
      <c r="FN21" s="1184"/>
      <c r="FO21" s="1184"/>
      <c r="FP21" s="1184"/>
      <c r="FQ21" s="1184"/>
      <c r="FR21" s="1184"/>
      <c r="FS21" s="1184"/>
      <c r="FT21" s="1184"/>
      <c r="FU21" s="1184"/>
      <c r="FV21" s="1184"/>
      <c r="FW21" s="1184"/>
      <c r="FX21" s="1184"/>
      <c r="FY21" s="1184"/>
      <c r="FZ21" s="1184"/>
      <c r="GA21" s="1184"/>
      <c r="GB21" s="1184"/>
      <c r="GC21" s="1184"/>
      <c r="GD21" s="1184"/>
      <c r="GE21" s="1184"/>
      <c r="GF21" s="1185"/>
      <c r="GG21" s="1156"/>
      <c r="GH21" s="1157"/>
      <c r="GI21" s="1157"/>
      <c r="GJ21" s="1157"/>
      <c r="GK21" s="1157"/>
      <c r="GL21" s="1157"/>
      <c r="GM21" s="1157"/>
      <c r="GN21" s="1157"/>
      <c r="GO21" s="1157"/>
      <c r="GP21" s="1157"/>
      <c r="GQ21" s="1157"/>
      <c r="GR21" s="1146"/>
      <c r="GS21" s="1159"/>
      <c r="GT21" s="1143"/>
      <c r="GU21" s="1144"/>
      <c r="GV21" s="1144"/>
      <c r="GW21" s="1144"/>
      <c r="GX21" s="1144"/>
      <c r="GY21" s="1144"/>
      <c r="GZ21" s="1144"/>
      <c r="HA21" s="1144"/>
      <c r="HB21" s="1144"/>
      <c r="HC21" s="1144"/>
      <c r="HD21" s="1144"/>
      <c r="HE21" s="1146"/>
      <c r="HF21" s="1146"/>
      <c r="HG21" s="1149"/>
      <c r="HH21" s="1150"/>
      <c r="HI21" s="1150"/>
      <c r="HJ21" s="1150"/>
      <c r="HK21" s="1150"/>
      <c r="HL21" s="1150"/>
      <c r="HM21" s="1150"/>
      <c r="HN21" s="1150"/>
      <c r="HO21" s="1150"/>
      <c r="HP21" s="1150"/>
      <c r="HQ21" s="1150"/>
      <c r="HR21" s="1150"/>
      <c r="HS21" s="1150"/>
      <c r="HT21" s="1150"/>
      <c r="HU21" s="1150"/>
      <c r="HV21" s="1150"/>
      <c r="HW21" s="1150"/>
      <c r="HX21" s="1135"/>
      <c r="HY21" s="1136"/>
      <c r="HZ21" s="3"/>
    </row>
    <row r="22" spans="1:234" ht="5.25" customHeight="1">
      <c r="A22" s="1710"/>
      <c r="B22" s="1710"/>
      <c r="C22" s="1710"/>
      <c r="D22" s="1710"/>
      <c r="E22" s="1711"/>
      <c r="F22" s="1715"/>
      <c r="G22" s="1716"/>
      <c r="H22" s="1716"/>
      <c r="I22" s="1716"/>
      <c r="J22" s="1717"/>
      <c r="K22" s="1705"/>
      <c r="L22" s="1706"/>
      <c r="M22" s="1706"/>
      <c r="N22" s="1706"/>
      <c r="O22" s="1707"/>
      <c r="P22" s="1660"/>
      <c r="Q22" s="1661"/>
      <c r="R22" s="1661"/>
      <c r="S22" s="1661"/>
      <c r="T22" s="1661"/>
      <c r="U22" s="1661"/>
      <c r="V22" s="1662"/>
      <c r="W22" s="1675"/>
      <c r="X22" s="1676"/>
      <c r="Y22" s="1676"/>
      <c r="Z22" s="1676"/>
      <c r="AA22" s="1676"/>
      <c r="AB22" s="1676"/>
      <c r="AC22" s="1676"/>
      <c r="AD22" s="1676"/>
      <c r="AE22" s="1676"/>
      <c r="AF22" s="1676"/>
      <c r="AG22" s="1676"/>
      <c r="AH22" s="1676"/>
      <c r="AI22" s="1676"/>
      <c r="AJ22" s="1676"/>
      <c r="AK22" s="1676"/>
      <c r="AL22" s="1676"/>
      <c r="AM22" s="1676"/>
      <c r="AN22" s="1676"/>
      <c r="AO22" s="1676"/>
      <c r="AP22" s="2387"/>
      <c r="AQ22" s="1669"/>
      <c r="AR22" s="1670"/>
      <c r="AS22" s="1670"/>
      <c r="AT22" s="1670"/>
      <c r="AU22" s="1670"/>
      <c r="AV22" s="1670"/>
      <c r="AW22" s="1670"/>
      <c r="AX22" s="1670"/>
      <c r="AY22" s="1670"/>
      <c r="AZ22" s="1671"/>
      <c r="BA22" s="1675"/>
      <c r="BB22" s="1676"/>
      <c r="BC22" s="1676"/>
      <c r="BD22" s="1676"/>
      <c r="BE22" s="1676"/>
      <c r="BF22" s="1676"/>
      <c r="BG22" s="1676"/>
      <c r="BH22" s="1676"/>
      <c r="BI22" s="1676"/>
      <c r="BJ22" s="1676"/>
      <c r="BK22" s="1676"/>
      <c r="BL22" s="1676"/>
      <c r="BM22" s="1676"/>
      <c r="BN22" s="1676"/>
      <c r="BO22" s="1676"/>
      <c r="BP22" s="1676"/>
      <c r="BQ22" s="1676"/>
      <c r="BR22" s="1676"/>
      <c r="BS22" s="1677"/>
      <c r="BT22" s="1680"/>
      <c r="BU22" s="1670"/>
      <c r="BV22" s="1670"/>
      <c r="BW22" s="1670"/>
      <c r="BX22" s="1670"/>
      <c r="BY22" s="1681"/>
      <c r="BZ22" s="1720"/>
      <c r="CA22" s="1676"/>
      <c r="CB22" s="1676"/>
      <c r="CC22" s="1676"/>
      <c r="CD22" s="1676"/>
      <c r="CE22" s="1676"/>
      <c r="CF22" s="1676"/>
      <c r="CG22" s="1676"/>
      <c r="CH22" s="1677"/>
      <c r="CI22" s="1281"/>
      <c r="CJ22" s="1282"/>
      <c r="CK22" s="1282"/>
      <c r="CL22" s="1282"/>
      <c r="CM22" s="1282"/>
      <c r="CN22" s="1282"/>
      <c r="CO22" s="1282"/>
      <c r="CP22" s="1282"/>
      <c r="CQ22" s="1282"/>
      <c r="CR22" s="1282"/>
      <c r="CS22" s="1282"/>
      <c r="CT22" s="1282"/>
      <c r="CU22" s="1282"/>
      <c r="CV22" s="1282"/>
      <c r="CW22" s="1282"/>
      <c r="CX22" s="1282"/>
      <c r="CY22" s="1282"/>
      <c r="CZ22" s="1282"/>
      <c r="DA22" s="1282"/>
      <c r="DB22" s="1282"/>
      <c r="DC22" s="1282"/>
      <c r="DD22" s="1282"/>
      <c r="DE22" s="1282"/>
      <c r="DF22" s="1282"/>
      <c r="DG22" s="1282"/>
      <c r="DH22" s="1282"/>
      <c r="DI22" s="1282"/>
      <c r="DJ22" s="1282"/>
      <c r="DK22" s="1282"/>
      <c r="DL22" s="1282"/>
      <c r="DM22" s="1282"/>
      <c r="DN22" s="2"/>
      <c r="DO22" s="1241">
        <v>6</v>
      </c>
      <c r="DP22" s="1241"/>
      <c r="DQ22" s="1241"/>
      <c r="DR22" s="1242"/>
      <c r="DS22" s="1197"/>
      <c r="DT22" s="1198"/>
      <c r="DU22" s="1198"/>
      <c r="DV22" s="1198"/>
      <c r="DW22" s="1198"/>
      <c r="DX22" s="1198"/>
      <c r="DY22" s="1198"/>
      <c r="DZ22" s="1198"/>
      <c r="EA22" s="1198"/>
      <c r="EB22" s="1202"/>
      <c r="EC22" s="1202"/>
      <c r="ED22" s="1215"/>
      <c r="EE22" s="1216"/>
      <c r="EF22" s="1216"/>
      <c r="EG22" s="1216"/>
      <c r="EH22" s="1216"/>
      <c r="EI22" s="1216"/>
      <c r="EJ22" s="1217"/>
      <c r="EK22" s="1207" t="str">
        <f>IF(入力シート!I39="","",入力シート!I39)</f>
        <v/>
      </c>
      <c r="EL22" s="1208"/>
      <c r="EM22" s="1208"/>
      <c r="EN22" s="1208"/>
      <c r="EO22" s="1208"/>
      <c r="EP22" s="1208"/>
      <c r="EQ22" s="1208"/>
      <c r="ER22" s="1208"/>
      <c r="ES22" s="1208"/>
      <c r="ET22" s="1208"/>
      <c r="EU22" s="1208"/>
      <c r="EV22" s="1208"/>
      <c r="EW22" s="1208"/>
      <c r="EX22" s="1201"/>
      <c r="EY22" s="1213"/>
      <c r="EZ22" s="3"/>
      <c r="FA22" s="3"/>
      <c r="FB22" s="1176"/>
      <c r="FC22" s="1176"/>
      <c r="FD22" s="1176"/>
      <c r="FE22" s="1176"/>
      <c r="FF22" s="1176"/>
      <c r="FG22" s="1176"/>
      <c r="FH22" s="1176"/>
      <c r="FI22" s="1176"/>
      <c r="FJ22" s="1176"/>
      <c r="FK22" s="1176"/>
      <c r="FL22" s="1177"/>
      <c r="FM22" s="1180"/>
      <c r="FN22" s="1181"/>
      <c r="FO22" s="1181"/>
      <c r="FP22" s="1181"/>
      <c r="FQ22" s="1181"/>
      <c r="FR22" s="1181"/>
      <c r="FS22" s="1181"/>
      <c r="FT22" s="1181"/>
      <c r="FU22" s="1181"/>
      <c r="FV22" s="1181"/>
      <c r="FW22" s="1181"/>
      <c r="FX22" s="1181"/>
      <c r="FY22" s="1181"/>
      <c r="FZ22" s="1181"/>
      <c r="GA22" s="1181"/>
      <c r="GB22" s="1181"/>
      <c r="GC22" s="1181"/>
      <c r="GD22" s="1181"/>
      <c r="GE22" s="1181"/>
      <c r="GF22" s="1182"/>
      <c r="GG22" s="1851"/>
      <c r="GH22" s="1851"/>
      <c r="GI22" s="1851"/>
      <c r="GJ22" s="1851"/>
      <c r="GK22" s="1851"/>
      <c r="GL22" s="1851"/>
      <c r="GM22" s="1851"/>
      <c r="GN22" s="1851"/>
      <c r="GO22" s="1851"/>
      <c r="GP22" s="1851"/>
      <c r="GQ22" s="1851"/>
      <c r="GR22" s="1246"/>
      <c r="GS22" s="1246"/>
      <c r="GT22" s="1141"/>
      <c r="GU22" s="1142"/>
      <c r="GV22" s="1142"/>
      <c r="GW22" s="1142"/>
      <c r="GX22" s="1142"/>
      <c r="GY22" s="1142"/>
      <c r="GZ22" s="1142"/>
      <c r="HA22" s="1142"/>
      <c r="HB22" s="1142"/>
      <c r="HC22" s="1142"/>
      <c r="HD22" s="1142"/>
      <c r="HE22" s="1246"/>
      <c r="HF22" s="1246"/>
      <c r="HG22" s="1149"/>
      <c r="HH22" s="1150"/>
      <c r="HI22" s="1150"/>
      <c r="HJ22" s="1150"/>
      <c r="HK22" s="1150"/>
      <c r="HL22" s="1150"/>
      <c r="HM22" s="1150"/>
      <c r="HN22" s="1150"/>
      <c r="HO22" s="1150"/>
      <c r="HP22" s="1150"/>
      <c r="HQ22" s="1150"/>
      <c r="HR22" s="1150"/>
      <c r="HS22" s="1150"/>
      <c r="HT22" s="1150"/>
      <c r="HU22" s="1150"/>
      <c r="HV22" s="1150"/>
      <c r="HW22" s="1150"/>
      <c r="HX22" s="1135"/>
      <c r="HY22" s="1136"/>
      <c r="HZ22" s="3"/>
    </row>
    <row r="23" spans="1:234" ht="5.25" customHeight="1">
      <c r="A23" s="1710"/>
      <c r="B23" s="1710"/>
      <c r="C23" s="1710"/>
      <c r="D23" s="1710"/>
      <c r="E23" s="1711"/>
      <c r="F23" s="1715"/>
      <c r="G23" s="1716"/>
      <c r="H23" s="1716"/>
      <c r="I23" s="1716"/>
      <c r="J23" s="1717"/>
      <c r="K23" s="1705"/>
      <c r="L23" s="1706"/>
      <c r="M23" s="1706"/>
      <c r="N23" s="1706"/>
      <c r="O23" s="1707"/>
      <c r="P23" s="1663"/>
      <c r="Q23" s="1664"/>
      <c r="R23" s="1664"/>
      <c r="S23" s="1664"/>
      <c r="T23" s="1664"/>
      <c r="U23" s="1664"/>
      <c r="V23" s="1665"/>
      <c r="W23" s="1675"/>
      <c r="X23" s="1676"/>
      <c r="Y23" s="1676"/>
      <c r="Z23" s="1676"/>
      <c r="AA23" s="1676"/>
      <c r="AB23" s="1676"/>
      <c r="AC23" s="1676"/>
      <c r="AD23" s="1676"/>
      <c r="AE23" s="1676"/>
      <c r="AF23" s="1676"/>
      <c r="AG23" s="1676"/>
      <c r="AH23" s="1676"/>
      <c r="AI23" s="1676"/>
      <c r="AJ23" s="1676"/>
      <c r="AK23" s="1676"/>
      <c r="AL23" s="1676"/>
      <c r="AM23" s="1676"/>
      <c r="AN23" s="1676"/>
      <c r="AO23" s="1676"/>
      <c r="AP23" s="2387"/>
      <c r="AQ23" s="1669"/>
      <c r="AR23" s="1670"/>
      <c r="AS23" s="1670"/>
      <c r="AT23" s="1670"/>
      <c r="AU23" s="1670"/>
      <c r="AV23" s="1670"/>
      <c r="AW23" s="1670"/>
      <c r="AX23" s="1670"/>
      <c r="AY23" s="1670"/>
      <c r="AZ23" s="1671"/>
      <c r="BA23" s="1675"/>
      <c r="BB23" s="1676"/>
      <c r="BC23" s="1676"/>
      <c r="BD23" s="1676"/>
      <c r="BE23" s="1676"/>
      <c r="BF23" s="1676"/>
      <c r="BG23" s="1676"/>
      <c r="BH23" s="1676"/>
      <c r="BI23" s="1676"/>
      <c r="BJ23" s="1676"/>
      <c r="BK23" s="1676"/>
      <c r="BL23" s="1676"/>
      <c r="BM23" s="1676"/>
      <c r="BN23" s="1676"/>
      <c r="BO23" s="1676"/>
      <c r="BP23" s="1676"/>
      <c r="BQ23" s="1676"/>
      <c r="BR23" s="1676"/>
      <c r="BS23" s="1677"/>
      <c r="BT23" s="1680"/>
      <c r="BU23" s="1670"/>
      <c r="BV23" s="1670"/>
      <c r="BW23" s="1670"/>
      <c r="BX23" s="1670"/>
      <c r="BY23" s="1681"/>
      <c r="BZ23" s="1720"/>
      <c r="CA23" s="1676"/>
      <c r="CB23" s="1676"/>
      <c r="CC23" s="1676"/>
      <c r="CD23" s="1676"/>
      <c r="CE23" s="1676"/>
      <c r="CF23" s="1676"/>
      <c r="CG23" s="1676"/>
      <c r="CH23" s="1677"/>
      <c r="CI23" s="1281"/>
      <c r="CJ23" s="1282"/>
      <c r="CK23" s="1282"/>
      <c r="CL23" s="1282"/>
      <c r="CM23" s="1282"/>
      <c r="CN23" s="1282"/>
      <c r="CO23" s="1282"/>
      <c r="CP23" s="1282"/>
      <c r="CQ23" s="1282"/>
      <c r="CR23" s="1282"/>
      <c r="CS23" s="1282"/>
      <c r="CT23" s="1282"/>
      <c r="CU23" s="1282"/>
      <c r="CV23" s="1282"/>
      <c r="CW23" s="1282"/>
      <c r="CX23" s="1282"/>
      <c r="CY23" s="1282"/>
      <c r="CZ23" s="1282"/>
      <c r="DA23" s="1282"/>
      <c r="DB23" s="1282"/>
      <c r="DC23" s="1282"/>
      <c r="DD23" s="1282"/>
      <c r="DE23" s="1282"/>
      <c r="DF23" s="1282"/>
      <c r="DG23" s="1282"/>
      <c r="DH23" s="1282"/>
      <c r="DI23" s="1282"/>
      <c r="DJ23" s="1282"/>
      <c r="DK23" s="1282"/>
      <c r="DL23" s="1282"/>
      <c r="DM23" s="1282"/>
      <c r="DN23" s="2"/>
      <c r="DO23" s="1195"/>
      <c r="DP23" s="1195"/>
      <c r="DQ23" s="1195"/>
      <c r="DR23" s="1268"/>
      <c r="DS23" s="1199"/>
      <c r="DT23" s="1200"/>
      <c r="DU23" s="1200"/>
      <c r="DV23" s="1200"/>
      <c r="DW23" s="1200"/>
      <c r="DX23" s="1200"/>
      <c r="DY23" s="1200"/>
      <c r="DZ23" s="1200"/>
      <c r="EA23" s="1200"/>
      <c r="EB23" s="1202"/>
      <c r="EC23" s="1202"/>
      <c r="ED23" s="1218"/>
      <c r="EE23" s="1219"/>
      <c r="EF23" s="1219"/>
      <c r="EG23" s="1219"/>
      <c r="EH23" s="1219"/>
      <c r="EI23" s="1219"/>
      <c r="EJ23" s="1220"/>
      <c r="EK23" s="1209"/>
      <c r="EL23" s="1210"/>
      <c r="EM23" s="1210"/>
      <c r="EN23" s="1210"/>
      <c r="EO23" s="1210"/>
      <c r="EP23" s="1210"/>
      <c r="EQ23" s="1210"/>
      <c r="ER23" s="1210"/>
      <c r="ES23" s="1210"/>
      <c r="ET23" s="1210"/>
      <c r="EU23" s="1210"/>
      <c r="EV23" s="1210"/>
      <c r="EW23" s="1210"/>
      <c r="EX23" s="1202"/>
      <c r="EY23" s="1214"/>
      <c r="EZ23" s="3"/>
      <c r="FA23" s="3"/>
      <c r="FB23" s="1820"/>
      <c r="FC23" s="1820"/>
      <c r="FD23" s="1820"/>
      <c r="FE23" s="1820"/>
      <c r="FF23" s="1820"/>
      <c r="FG23" s="1820"/>
      <c r="FH23" s="1820"/>
      <c r="FI23" s="1820"/>
      <c r="FJ23" s="1820"/>
      <c r="FK23" s="1820"/>
      <c r="FL23" s="1821"/>
      <c r="FM23" s="1722"/>
      <c r="FN23" s="1598"/>
      <c r="FO23" s="1598"/>
      <c r="FP23" s="1598"/>
      <c r="FQ23" s="1598"/>
      <c r="FR23" s="1598"/>
      <c r="FS23" s="1598"/>
      <c r="FT23" s="1598"/>
      <c r="FU23" s="1598"/>
      <c r="FV23" s="1598"/>
      <c r="FW23" s="1598"/>
      <c r="FX23" s="1598"/>
      <c r="FY23" s="1598"/>
      <c r="FZ23" s="1598"/>
      <c r="GA23" s="1598"/>
      <c r="GB23" s="1598"/>
      <c r="GC23" s="1598"/>
      <c r="GD23" s="1598"/>
      <c r="GE23" s="1598"/>
      <c r="GF23" s="1825"/>
      <c r="GG23" s="1852"/>
      <c r="GH23" s="1852"/>
      <c r="GI23" s="1852"/>
      <c r="GJ23" s="1852"/>
      <c r="GK23" s="1852"/>
      <c r="GL23" s="1852"/>
      <c r="GM23" s="1852"/>
      <c r="GN23" s="1852"/>
      <c r="GO23" s="1852"/>
      <c r="GP23" s="1852"/>
      <c r="GQ23" s="1852"/>
      <c r="GR23" s="1309"/>
      <c r="GS23" s="1309"/>
      <c r="GT23" s="1823"/>
      <c r="GU23" s="1824"/>
      <c r="GV23" s="1824"/>
      <c r="GW23" s="1824"/>
      <c r="GX23" s="1824"/>
      <c r="GY23" s="1824"/>
      <c r="GZ23" s="1824"/>
      <c r="HA23" s="1824"/>
      <c r="HB23" s="1824"/>
      <c r="HC23" s="1824"/>
      <c r="HD23" s="1824"/>
      <c r="HE23" s="1309"/>
      <c r="HF23" s="1309"/>
      <c r="HG23" s="1151"/>
      <c r="HH23" s="1152"/>
      <c r="HI23" s="1152"/>
      <c r="HJ23" s="1152"/>
      <c r="HK23" s="1152"/>
      <c r="HL23" s="1152"/>
      <c r="HM23" s="1152"/>
      <c r="HN23" s="1152"/>
      <c r="HO23" s="1152"/>
      <c r="HP23" s="1152"/>
      <c r="HQ23" s="1152"/>
      <c r="HR23" s="1152"/>
      <c r="HS23" s="1152"/>
      <c r="HT23" s="1152"/>
      <c r="HU23" s="1152"/>
      <c r="HV23" s="1152"/>
      <c r="HW23" s="1152"/>
      <c r="HX23" s="1147"/>
      <c r="HY23" s="1148"/>
      <c r="HZ23" s="3"/>
    </row>
    <row r="24" spans="1:234" ht="5.25" customHeight="1">
      <c r="A24" s="1619" t="s">
        <v>18</v>
      </c>
      <c r="B24" s="1619"/>
      <c r="C24" s="1619"/>
      <c r="D24" s="1619"/>
      <c r="E24" s="1619"/>
      <c r="F24" s="1619"/>
      <c r="G24" s="1619"/>
      <c r="H24" s="1619"/>
      <c r="I24" s="1619"/>
      <c r="J24" s="1619"/>
      <c r="K24" s="1619"/>
      <c r="L24" s="1619"/>
      <c r="M24" s="1619"/>
      <c r="N24" s="1619"/>
      <c r="O24" s="1619"/>
      <c r="P24" s="1619"/>
      <c r="Q24" s="1619"/>
      <c r="R24" s="1619"/>
      <c r="S24" s="1619"/>
      <c r="T24" s="1619"/>
      <c r="U24" s="1619"/>
      <c r="V24" s="1619"/>
      <c r="W24" s="1619"/>
      <c r="X24" s="1619"/>
      <c r="Y24" s="1619"/>
      <c r="Z24" s="1619"/>
      <c r="AA24" s="1619"/>
      <c r="AB24" s="1619"/>
      <c r="AC24" s="1619"/>
      <c r="AD24" s="1619"/>
      <c r="AE24" s="1619"/>
      <c r="AF24" s="1619"/>
      <c r="AG24" s="1619"/>
      <c r="AH24" s="1619"/>
      <c r="AI24" s="1619"/>
      <c r="AJ24" s="1619"/>
      <c r="AK24" s="1619"/>
      <c r="AL24" s="1619"/>
      <c r="AM24" s="1619"/>
      <c r="AN24" s="1619"/>
      <c r="AO24" s="1619"/>
      <c r="AP24" s="1619"/>
      <c r="AQ24" s="1619"/>
      <c r="AR24" s="1619"/>
      <c r="AS24" s="1619"/>
      <c r="AT24" s="1619"/>
      <c r="AU24" s="1619"/>
      <c r="AV24" s="1619"/>
      <c r="AW24" s="1619"/>
      <c r="AX24" s="1619"/>
      <c r="AY24" s="1619"/>
      <c r="AZ24" s="1619"/>
      <c r="BA24" s="1619"/>
      <c r="BB24" s="1619"/>
      <c r="BC24" s="1619"/>
      <c r="BD24" s="1619"/>
      <c r="BE24" s="1619"/>
      <c r="BF24" s="1619"/>
      <c r="BG24" s="1619"/>
      <c r="BH24" s="1619"/>
      <c r="BI24" s="1619"/>
      <c r="BJ24" s="1619"/>
      <c r="BK24" s="1619"/>
      <c r="BL24" s="1619"/>
      <c r="BM24" s="1619"/>
      <c r="BN24" s="1619"/>
      <c r="BO24" s="1619"/>
      <c r="BP24" s="1619"/>
      <c r="BQ24" s="1619"/>
      <c r="BR24" s="1619"/>
      <c r="BS24" s="1619"/>
      <c r="BT24" s="1619"/>
      <c r="BU24" s="1619"/>
      <c r="BV24" s="1619"/>
      <c r="BW24" s="1619"/>
      <c r="BX24" s="1619"/>
      <c r="BY24" s="1619"/>
      <c r="BZ24" s="1619"/>
      <c r="CA24" s="1619"/>
      <c r="CB24" s="1619"/>
      <c r="CC24" s="1619"/>
      <c r="CD24" s="1619"/>
      <c r="CE24" s="1619"/>
      <c r="CF24" s="1619"/>
      <c r="CG24" s="1619"/>
      <c r="CH24" s="1619"/>
      <c r="CI24" s="1619"/>
      <c r="CJ24" s="1619"/>
      <c r="CK24" s="1619"/>
      <c r="CL24" s="1619"/>
      <c r="CM24" s="1619"/>
      <c r="CN24" s="1619"/>
      <c r="CO24" s="1619"/>
      <c r="CP24" s="1619"/>
      <c r="CQ24" s="1619"/>
      <c r="CR24" s="1619"/>
      <c r="CS24" s="1619"/>
      <c r="CT24" s="1619"/>
      <c r="CU24" s="1619"/>
      <c r="CV24" s="1619"/>
      <c r="CW24" s="1619"/>
      <c r="CX24" s="1619"/>
      <c r="CY24" s="1619"/>
      <c r="CZ24" s="1619"/>
      <c r="DA24" s="1619"/>
      <c r="DB24" s="1269"/>
      <c r="DC24" s="1269"/>
      <c r="DD24" s="1269"/>
      <c r="DE24" s="1269"/>
      <c r="DF24" s="1269"/>
      <c r="DG24" s="1269"/>
      <c r="DH24" s="1269"/>
      <c r="DI24" s="1269"/>
      <c r="DJ24" s="1269"/>
      <c r="DK24" s="1269"/>
      <c r="DL24" s="1269"/>
      <c r="DM24" s="1269"/>
      <c r="DN24" s="2"/>
      <c r="DO24" s="1241">
        <v>7</v>
      </c>
      <c r="DP24" s="1241"/>
      <c r="DQ24" s="1241"/>
      <c r="DR24" s="1242"/>
      <c r="DS24" s="1197"/>
      <c r="DT24" s="1198"/>
      <c r="DU24" s="1198"/>
      <c r="DV24" s="1198"/>
      <c r="DW24" s="1198"/>
      <c r="DX24" s="1198"/>
      <c r="DY24" s="1198"/>
      <c r="DZ24" s="1198"/>
      <c r="EA24" s="1198"/>
      <c r="EB24" s="1201"/>
      <c r="EC24" s="1203"/>
      <c r="ED24" s="1215"/>
      <c r="EE24" s="1216"/>
      <c r="EF24" s="1216"/>
      <c r="EG24" s="1216"/>
      <c r="EH24" s="1216"/>
      <c r="EI24" s="1216"/>
      <c r="EJ24" s="1217"/>
      <c r="EK24" s="1207" t="str">
        <f>IF(入力シート!I40="","",入力シート!I40)</f>
        <v/>
      </c>
      <c r="EL24" s="1208"/>
      <c r="EM24" s="1208"/>
      <c r="EN24" s="1208"/>
      <c r="EO24" s="1208"/>
      <c r="EP24" s="1208"/>
      <c r="EQ24" s="1208"/>
      <c r="ER24" s="1208"/>
      <c r="ES24" s="1208"/>
      <c r="ET24" s="1208"/>
      <c r="EU24" s="1208"/>
      <c r="EV24" s="1208"/>
      <c r="EW24" s="1208"/>
      <c r="EX24" s="1201"/>
      <c r="EY24" s="1213"/>
      <c r="EZ24" s="3"/>
      <c r="FA24" s="3"/>
      <c r="FB24" s="1174" t="s">
        <v>107</v>
      </c>
      <c r="FC24" s="1174"/>
      <c r="FD24" s="1174"/>
      <c r="FE24" s="1174"/>
      <c r="FF24" s="1174"/>
      <c r="FG24" s="1174"/>
      <c r="FH24" s="1174"/>
      <c r="FI24" s="1174"/>
      <c r="FJ24" s="1174"/>
      <c r="FK24" s="1174"/>
      <c r="FL24" s="1174"/>
      <c r="FM24" s="1174"/>
      <c r="FN24" s="1174"/>
      <c r="FO24" s="1174"/>
      <c r="FP24" s="1174"/>
      <c r="FQ24" s="1174"/>
      <c r="FR24" s="1174"/>
      <c r="FS24" s="1174"/>
      <c r="FT24" s="1174"/>
      <c r="FU24" s="1174"/>
      <c r="FV24" s="1174"/>
      <c r="FW24" s="1174"/>
      <c r="FX24" s="1174"/>
      <c r="FY24" s="1174"/>
      <c r="FZ24" s="1174"/>
      <c r="GA24" s="1174"/>
      <c r="GB24" s="1174"/>
      <c r="GC24" s="1174"/>
      <c r="GD24" s="1174"/>
      <c r="GE24" s="1174"/>
      <c r="GF24" s="1174"/>
      <c r="GG24" s="1174"/>
      <c r="GH24" s="1174"/>
      <c r="GI24" s="1174"/>
      <c r="GJ24" s="1174"/>
      <c r="GK24" s="1174"/>
      <c r="GL24" s="1174"/>
      <c r="GM24" s="1174"/>
      <c r="GN24" s="1174"/>
      <c r="GO24" s="1174"/>
      <c r="GP24" s="1174"/>
      <c r="GQ24" s="1174"/>
      <c r="GR24" s="1174"/>
      <c r="GS24" s="1174"/>
      <c r="GT24" s="1174"/>
      <c r="GU24" s="1174"/>
      <c r="GV24" s="1174"/>
      <c r="GW24" s="1174"/>
      <c r="GX24" s="1174"/>
      <c r="GY24" s="1174"/>
      <c r="GZ24" s="1174"/>
      <c r="HA24" s="1174"/>
      <c r="HB24" s="1174"/>
      <c r="HC24" s="1174"/>
      <c r="HD24" s="1174"/>
      <c r="HE24" s="1174"/>
      <c r="HF24" s="1174"/>
      <c r="HG24" s="1174"/>
      <c r="HH24" s="1174"/>
      <c r="HI24" s="1174"/>
      <c r="HJ24" s="1174"/>
      <c r="HK24" s="1174"/>
      <c r="HL24" s="1174"/>
      <c r="HM24" s="1174"/>
      <c r="HN24" s="1174"/>
      <c r="HO24" s="1174"/>
      <c r="HP24" s="1174"/>
      <c r="HQ24" s="1174"/>
      <c r="HR24" s="1174"/>
      <c r="HS24" s="1174"/>
      <c r="HT24" s="1174"/>
      <c r="HU24" s="1174"/>
      <c r="HV24" s="1174"/>
      <c r="HW24" s="1174"/>
      <c r="HX24" s="1174"/>
      <c r="HY24" s="1174"/>
      <c r="HZ24" s="3"/>
    </row>
    <row r="25" spans="1:234" ht="5.25" customHeight="1">
      <c r="A25" s="1619"/>
      <c r="B25" s="1619"/>
      <c r="C25" s="1619"/>
      <c r="D25" s="1619"/>
      <c r="E25" s="1619"/>
      <c r="F25" s="1619"/>
      <c r="G25" s="1619"/>
      <c r="H25" s="1619"/>
      <c r="I25" s="1619"/>
      <c r="J25" s="1619"/>
      <c r="K25" s="1619"/>
      <c r="L25" s="1619"/>
      <c r="M25" s="1619"/>
      <c r="N25" s="1619"/>
      <c r="O25" s="1619"/>
      <c r="P25" s="1619"/>
      <c r="Q25" s="1619"/>
      <c r="R25" s="1619"/>
      <c r="S25" s="1619"/>
      <c r="T25" s="1619"/>
      <c r="U25" s="1619"/>
      <c r="V25" s="1619"/>
      <c r="W25" s="1619"/>
      <c r="X25" s="1619"/>
      <c r="Y25" s="1619"/>
      <c r="Z25" s="1619"/>
      <c r="AA25" s="1619"/>
      <c r="AB25" s="1619"/>
      <c r="AC25" s="1619"/>
      <c r="AD25" s="1619"/>
      <c r="AE25" s="1619"/>
      <c r="AF25" s="1619"/>
      <c r="AG25" s="1619"/>
      <c r="AH25" s="1619"/>
      <c r="AI25" s="1619"/>
      <c r="AJ25" s="1619"/>
      <c r="AK25" s="1619"/>
      <c r="AL25" s="1619"/>
      <c r="AM25" s="1619"/>
      <c r="AN25" s="1619"/>
      <c r="AO25" s="1619"/>
      <c r="AP25" s="1619"/>
      <c r="AQ25" s="1619"/>
      <c r="AR25" s="1619"/>
      <c r="AS25" s="1619"/>
      <c r="AT25" s="1619"/>
      <c r="AU25" s="1619"/>
      <c r="AV25" s="1619"/>
      <c r="AW25" s="1619"/>
      <c r="AX25" s="1619"/>
      <c r="AY25" s="1619"/>
      <c r="AZ25" s="1619"/>
      <c r="BA25" s="1619"/>
      <c r="BB25" s="1619"/>
      <c r="BC25" s="1619"/>
      <c r="BD25" s="1619"/>
      <c r="BE25" s="1619"/>
      <c r="BF25" s="1619"/>
      <c r="BG25" s="1619"/>
      <c r="BH25" s="1619"/>
      <c r="BI25" s="1619"/>
      <c r="BJ25" s="1619"/>
      <c r="BK25" s="1619"/>
      <c r="BL25" s="1619"/>
      <c r="BM25" s="1619"/>
      <c r="BN25" s="1619"/>
      <c r="BO25" s="1619"/>
      <c r="BP25" s="1619"/>
      <c r="BQ25" s="1619"/>
      <c r="BR25" s="1619"/>
      <c r="BS25" s="1619"/>
      <c r="BT25" s="1619"/>
      <c r="BU25" s="1619"/>
      <c r="BV25" s="1619"/>
      <c r="BW25" s="1619"/>
      <c r="BX25" s="1619"/>
      <c r="BY25" s="1619"/>
      <c r="BZ25" s="1619"/>
      <c r="CA25" s="1619"/>
      <c r="CB25" s="1619"/>
      <c r="CC25" s="1619"/>
      <c r="CD25" s="1619"/>
      <c r="CE25" s="1619"/>
      <c r="CF25" s="1619"/>
      <c r="CG25" s="1619"/>
      <c r="CH25" s="1619"/>
      <c r="CI25" s="1619"/>
      <c r="CJ25" s="1619"/>
      <c r="CK25" s="1619"/>
      <c r="CL25" s="1619"/>
      <c r="CM25" s="1619"/>
      <c r="CN25" s="1619"/>
      <c r="CO25" s="1619"/>
      <c r="CP25" s="1619"/>
      <c r="CQ25" s="1619"/>
      <c r="CR25" s="1619"/>
      <c r="CS25" s="1619"/>
      <c r="CT25" s="1619"/>
      <c r="CU25" s="1619"/>
      <c r="CV25" s="1619"/>
      <c r="CW25" s="1619"/>
      <c r="CX25" s="1619"/>
      <c r="CY25" s="1619"/>
      <c r="CZ25" s="1619"/>
      <c r="DA25" s="1619"/>
      <c r="DB25" s="1269"/>
      <c r="DC25" s="1269"/>
      <c r="DD25" s="1269"/>
      <c r="DE25" s="1269"/>
      <c r="DF25" s="1269"/>
      <c r="DG25" s="1269"/>
      <c r="DH25" s="1269"/>
      <c r="DI25" s="1269"/>
      <c r="DJ25" s="1269"/>
      <c r="DK25" s="1269"/>
      <c r="DL25" s="1269"/>
      <c r="DM25" s="1269"/>
      <c r="DN25" s="2"/>
      <c r="DO25" s="1243"/>
      <c r="DP25" s="1243"/>
      <c r="DQ25" s="1243"/>
      <c r="DR25" s="1244"/>
      <c r="DS25" s="1199"/>
      <c r="DT25" s="1200"/>
      <c r="DU25" s="1200"/>
      <c r="DV25" s="1200"/>
      <c r="DW25" s="1200"/>
      <c r="DX25" s="1200"/>
      <c r="DY25" s="1200"/>
      <c r="DZ25" s="1200"/>
      <c r="EA25" s="1200"/>
      <c r="EB25" s="1204"/>
      <c r="EC25" s="1205"/>
      <c r="ED25" s="1218"/>
      <c r="EE25" s="1219"/>
      <c r="EF25" s="1219"/>
      <c r="EG25" s="1219"/>
      <c r="EH25" s="1219"/>
      <c r="EI25" s="1219"/>
      <c r="EJ25" s="1220"/>
      <c r="EK25" s="1209"/>
      <c r="EL25" s="1210"/>
      <c r="EM25" s="1210"/>
      <c r="EN25" s="1210"/>
      <c r="EO25" s="1210"/>
      <c r="EP25" s="1210"/>
      <c r="EQ25" s="1210"/>
      <c r="ER25" s="1210"/>
      <c r="ES25" s="1210"/>
      <c r="ET25" s="1210"/>
      <c r="EU25" s="1210"/>
      <c r="EV25" s="1210"/>
      <c r="EW25" s="1210"/>
      <c r="EX25" s="1202"/>
      <c r="EY25" s="1214"/>
      <c r="EZ25" s="3"/>
      <c r="FA25" s="3"/>
      <c r="FB25" s="1175"/>
      <c r="FC25" s="1175"/>
      <c r="FD25" s="1175"/>
      <c r="FE25" s="1175"/>
      <c r="FF25" s="1175"/>
      <c r="FG25" s="1175"/>
      <c r="FH25" s="1175"/>
      <c r="FI25" s="1175"/>
      <c r="FJ25" s="1175"/>
      <c r="FK25" s="1175"/>
      <c r="FL25" s="1175"/>
      <c r="FM25" s="1175"/>
      <c r="FN25" s="1175"/>
      <c r="FO25" s="1175"/>
      <c r="FP25" s="1175"/>
      <c r="FQ25" s="1175"/>
      <c r="FR25" s="1175"/>
      <c r="FS25" s="1175"/>
      <c r="FT25" s="1175"/>
      <c r="FU25" s="1175"/>
      <c r="FV25" s="1175"/>
      <c r="FW25" s="1175"/>
      <c r="FX25" s="1175"/>
      <c r="FY25" s="1175"/>
      <c r="FZ25" s="1175"/>
      <c r="GA25" s="1175"/>
      <c r="GB25" s="1175"/>
      <c r="GC25" s="1175"/>
      <c r="GD25" s="1175"/>
      <c r="GE25" s="1175"/>
      <c r="GF25" s="1175"/>
      <c r="GG25" s="1175"/>
      <c r="GH25" s="1175"/>
      <c r="GI25" s="1175"/>
      <c r="GJ25" s="1175"/>
      <c r="GK25" s="1175"/>
      <c r="GL25" s="1175"/>
      <c r="GM25" s="1175"/>
      <c r="GN25" s="1175"/>
      <c r="GO25" s="1175"/>
      <c r="GP25" s="1175"/>
      <c r="GQ25" s="1175"/>
      <c r="GR25" s="1175"/>
      <c r="GS25" s="1175"/>
      <c r="GT25" s="1175"/>
      <c r="GU25" s="1175"/>
      <c r="GV25" s="1175"/>
      <c r="GW25" s="1175"/>
      <c r="GX25" s="1175"/>
      <c r="GY25" s="1175"/>
      <c r="GZ25" s="1175"/>
      <c r="HA25" s="1175"/>
      <c r="HB25" s="1175"/>
      <c r="HC25" s="1175"/>
      <c r="HD25" s="1175"/>
      <c r="HE25" s="1175"/>
      <c r="HF25" s="1175"/>
      <c r="HG25" s="1175"/>
      <c r="HH25" s="1175"/>
      <c r="HI25" s="1175"/>
      <c r="HJ25" s="1175"/>
      <c r="HK25" s="1175"/>
      <c r="HL25" s="1175"/>
      <c r="HM25" s="1175"/>
      <c r="HN25" s="1175"/>
      <c r="HO25" s="1175"/>
      <c r="HP25" s="1175"/>
      <c r="HQ25" s="1175"/>
      <c r="HR25" s="1175"/>
      <c r="HS25" s="1175"/>
      <c r="HT25" s="1175"/>
      <c r="HU25" s="1175"/>
      <c r="HV25" s="1175"/>
      <c r="HW25" s="1175"/>
      <c r="HX25" s="1175"/>
      <c r="HY25" s="1175"/>
      <c r="HZ25" s="3"/>
    </row>
    <row r="26" spans="1:234" ht="5.25" customHeight="1">
      <c r="A26" s="1365" t="s">
        <v>514</v>
      </c>
      <c r="B26" s="1365"/>
      <c r="C26" s="1365"/>
      <c r="D26" s="1365"/>
      <c r="E26" s="1365"/>
      <c r="F26" s="1365"/>
      <c r="G26" s="1365"/>
      <c r="H26" s="1365"/>
      <c r="I26" s="1365"/>
      <c r="J26" s="1366"/>
      <c r="K26" s="1275" t="s">
        <v>71</v>
      </c>
      <c r="L26" s="1275"/>
      <c r="M26" s="1275"/>
      <c r="N26" s="1275"/>
      <c r="O26" s="1275"/>
      <c r="P26" s="1275"/>
      <c r="Q26" s="1275"/>
      <c r="R26" s="1275"/>
      <c r="S26" s="1275"/>
      <c r="T26" s="1275"/>
      <c r="U26" s="1275"/>
      <c r="V26" s="1275"/>
      <c r="W26" s="1275"/>
      <c r="X26" s="1275"/>
      <c r="Y26" s="1275"/>
      <c r="Z26" s="1275"/>
      <c r="AA26" s="1275"/>
      <c r="AB26" s="1275"/>
      <c r="AC26" s="1275"/>
      <c r="AD26" s="1275"/>
      <c r="AE26" s="1275"/>
      <c r="AF26" s="1275"/>
      <c r="AG26" s="1275"/>
      <c r="AH26" s="1275"/>
      <c r="AI26" s="1275"/>
      <c r="AJ26" s="1275"/>
      <c r="AK26" s="1275"/>
      <c r="AL26" s="1275"/>
      <c r="AM26" s="1275"/>
      <c r="AN26" s="1275" t="s">
        <v>72</v>
      </c>
      <c r="AO26" s="1275"/>
      <c r="AP26" s="1275"/>
      <c r="AQ26" s="1275"/>
      <c r="AR26" s="1275"/>
      <c r="AS26" s="1275"/>
      <c r="AT26" s="1275"/>
      <c r="AU26" s="1275"/>
      <c r="AV26" s="1275"/>
      <c r="AW26" s="1275"/>
      <c r="AX26" s="1275"/>
      <c r="AY26" s="1275"/>
      <c r="AZ26" s="1275"/>
      <c r="BA26" s="1275"/>
      <c r="BB26" s="1275"/>
      <c r="BC26" s="1275"/>
      <c r="BD26" s="1275"/>
      <c r="BE26" s="1275"/>
      <c r="BF26" s="1275"/>
      <c r="BG26" s="1275"/>
      <c r="BH26" s="1275"/>
      <c r="BI26" s="1275"/>
      <c r="BJ26" s="1275"/>
      <c r="BK26" s="1275"/>
      <c r="BL26" s="1275"/>
      <c r="BM26" s="1275"/>
      <c r="BN26" s="1275"/>
      <c r="BO26" s="1275"/>
      <c r="BP26" s="1275"/>
      <c r="BQ26" s="1172"/>
      <c r="BR26" s="2"/>
      <c r="BS26" s="2"/>
      <c r="BT26" s="1728" t="s">
        <v>38</v>
      </c>
      <c r="BU26" s="1729"/>
      <c r="BV26" s="1729"/>
      <c r="BW26" s="1729"/>
      <c r="BX26" s="1729"/>
      <c r="BY26" s="1729"/>
      <c r="BZ26" s="1433" t="s">
        <v>19</v>
      </c>
      <c r="CA26" s="1434"/>
      <c r="CB26" s="1434"/>
      <c r="CC26" s="1435"/>
      <c r="CD26" s="1412" t="s">
        <v>20</v>
      </c>
      <c r="CE26" s="1413"/>
      <c r="CF26" s="1413"/>
      <c r="CG26" s="1413"/>
      <c r="CH26" s="1413"/>
      <c r="CI26" s="1413"/>
      <c r="CJ26" s="1413"/>
      <c r="CK26" s="1413"/>
      <c r="CL26" s="1413"/>
      <c r="CM26" s="1413"/>
      <c r="CN26" s="1413"/>
      <c r="CO26" s="1414"/>
      <c r="CP26" s="1696" t="s">
        <v>22</v>
      </c>
      <c r="CQ26" s="1697"/>
      <c r="CR26" s="1697"/>
      <c r="CS26" s="1698"/>
      <c r="CT26" s="1620" t="str">
        <f>IF(入力シート!C33="","",入力シート!C33)</f>
        <v/>
      </c>
      <c r="CU26" s="1621"/>
      <c r="CV26" s="1621"/>
      <c r="CW26" s="1621"/>
      <c r="CX26" s="1621"/>
      <c r="CY26" s="1621"/>
      <c r="CZ26" s="1621"/>
      <c r="DA26" s="1621"/>
      <c r="DB26" s="1621"/>
      <c r="DC26" s="1621"/>
      <c r="DD26" s="1621"/>
      <c r="DE26" s="1621"/>
      <c r="DF26" s="1621"/>
      <c r="DG26" s="1621"/>
      <c r="DH26" s="1621"/>
      <c r="DI26" s="1621"/>
      <c r="DJ26" s="1621"/>
      <c r="DK26" s="1621"/>
      <c r="DL26" s="1361" t="s">
        <v>151</v>
      </c>
      <c r="DM26" s="1362"/>
      <c r="DN26" s="2"/>
      <c r="DO26" s="1193">
        <v>8</v>
      </c>
      <c r="DP26" s="1193"/>
      <c r="DQ26" s="1193"/>
      <c r="DR26" s="1194"/>
      <c r="DS26" s="1197"/>
      <c r="DT26" s="1198"/>
      <c r="DU26" s="1198"/>
      <c r="DV26" s="1198"/>
      <c r="DW26" s="1198"/>
      <c r="DX26" s="1198"/>
      <c r="DY26" s="1198"/>
      <c r="DZ26" s="1198"/>
      <c r="EA26" s="1198"/>
      <c r="EB26" s="1201"/>
      <c r="EC26" s="1203"/>
      <c r="ED26" s="1215"/>
      <c r="EE26" s="1216"/>
      <c r="EF26" s="1216"/>
      <c r="EG26" s="1216"/>
      <c r="EH26" s="1216"/>
      <c r="EI26" s="1216"/>
      <c r="EJ26" s="1217"/>
      <c r="EK26" s="1207" t="str">
        <f>IF(入力シート!I41="","",入力シート!I41)</f>
        <v/>
      </c>
      <c r="EL26" s="1208"/>
      <c r="EM26" s="1208"/>
      <c r="EN26" s="1208"/>
      <c r="EO26" s="1208"/>
      <c r="EP26" s="1208"/>
      <c r="EQ26" s="1208"/>
      <c r="ER26" s="1208"/>
      <c r="ES26" s="1208"/>
      <c r="ET26" s="1208"/>
      <c r="EU26" s="1208"/>
      <c r="EV26" s="1208"/>
      <c r="EW26" s="1208"/>
      <c r="EX26" s="1201"/>
      <c r="EY26" s="1213"/>
      <c r="EZ26" s="3"/>
      <c r="FA26" s="3"/>
      <c r="FB26" s="1424" t="s">
        <v>108</v>
      </c>
      <c r="FC26" s="1424"/>
      <c r="FD26" s="1424"/>
      <c r="FE26" s="1424"/>
      <c r="FF26" s="1424"/>
      <c r="FG26" s="1424"/>
      <c r="FH26" s="1424"/>
      <c r="FI26" s="1424"/>
      <c r="FJ26" s="1424"/>
      <c r="FK26" s="1424"/>
      <c r="FL26" s="1425"/>
      <c r="FM26" s="1790" t="s">
        <v>109</v>
      </c>
      <c r="FN26" s="1171"/>
      <c r="FO26" s="1171"/>
      <c r="FP26" s="1171"/>
      <c r="FQ26" s="1171"/>
      <c r="FR26" s="1171"/>
      <c r="FS26" s="1171"/>
      <c r="FT26" s="1171"/>
      <c r="FU26" s="1171"/>
      <c r="FV26" s="1171"/>
      <c r="FW26" s="1171"/>
      <c r="FX26" s="1171"/>
      <c r="FY26" s="1171"/>
      <c r="FZ26" s="1171"/>
      <c r="GA26" s="1171"/>
      <c r="GB26" s="1171"/>
      <c r="GC26" s="1171"/>
      <c r="GD26" s="1171"/>
      <c r="GE26" s="1171"/>
      <c r="GF26" s="1186"/>
      <c r="GG26" s="1170" t="s">
        <v>110</v>
      </c>
      <c r="GH26" s="1171"/>
      <c r="GI26" s="1171"/>
      <c r="GJ26" s="1171"/>
      <c r="GK26" s="1171"/>
      <c r="GL26" s="1171"/>
      <c r="GM26" s="1171"/>
      <c r="GN26" s="1171"/>
      <c r="GO26" s="1171"/>
      <c r="GP26" s="1171"/>
      <c r="GQ26" s="1171"/>
      <c r="GR26" s="1171"/>
      <c r="GS26" s="1186"/>
      <c r="GT26" s="1170" t="s">
        <v>103</v>
      </c>
      <c r="GU26" s="1171"/>
      <c r="GV26" s="1171"/>
      <c r="GW26" s="1171"/>
      <c r="GX26" s="1171"/>
      <c r="GY26" s="1171"/>
      <c r="GZ26" s="1171"/>
      <c r="HA26" s="1171"/>
      <c r="HB26" s="1171"/>
      <c r="HC26" s="1171"/>
      <c r="HD26" s="1171"/>
      <c r="HE26" s="1171"/>
      <c r="HF26" s="1186"/>
      <c r="HG26" s="1170" t="s">
        <v>104</v>
      </c>
      <c r="HH26" s="1171"/>
      <c r="HI26" s="1171"/>
      <c r="HJ26" s="1171"/>
      <c r="HK26" s="1171"/>
      <c r="HL26" s="1171"/>
      <c r="HM26" s="1171"/>
      <c r="HN26" s="1171"/>
      <c r="HO26" s="1171"/>
      <c r="HP26" s="1171"/>
      <c r="HQ26" s="1171"/>
      <c r="HR26" s="1171"/>
      <c r="HS26" s="1171"/>
      <c r="HT26" s="1171"/>
      <c r="HU26" s="1171"/>
      <c r="HV26" s="1171"/>
      <c r="HW26" s="1171"/>
      <c r="HX26" s="1171"/>
      <c r="HY26" s="1171"/>
      <c r="HZ26" s="3"/>
    </row>
    <row r="27" spans="1:234" ht="5.25" customHeight="1">
      <c r="A27" s="1365"/>
      <c r="B27" s="1365"/>
      <c r="C27" s="1365"/>
      <c r="D27" s="1365"/>
      <c r="E27" s="1365"/>
      <c r="F27" s="1365"/>
      <c r="G27" s="1365"/>
      <c r="H27" s="1365"/>
      <c r="I27" s="1365"/>
      <c r="J27" s="1366"/>
      <c r="K27" s="1276"/>
      <c r="L27" s="1276"/>
      <c r="M27" s="1276"/>
      <c r="N27" s="1276"/>
      <c r="O27" s="1276"/>
      <c r="P27" s="1276"/>
      <c r="Q27" s="1276"/>
      <c r="R27" s="1276"/>
      <c r="S27" s="1276"/>
      <c r="T27" s="1276"/>
      <c r="U27" s="1276"/>
      <c r="V27" s="1276"/>
      <c r="W27" s="1276"/>
      <c r="X27" s="1276"/>
      <c r="Y27" s="1276"/>
      <c r="Z27" s="1276"/>
      <c r="AA27" s="1276"/>
      <c r="AB27" s="1276"/>
      <c r="AC27" s="1276"/>
      <c r="AD27" s="1276"/>
      <c r="AE27" s="1276"/>
      <c r="AF27" s="1276"/>
      <c r="AG27" s="1276"/>
      <c r="AH27" s="1276"/>
      <c r="AI27" s="1276"/>
      <c r="AJ27" s="1276"/>
      <c r="AK27" s="1276"/>
      <c r="AL27" s="1276"/>
      <c r="AM27" s="1276"/>
      <c r="AN27" s="1276"/>
      <c r="AO27" s="1276"/>
      <c r="AP27" s="1276"/>
      <c r="AQ27" s="1276"/>
      <c r="AR27" s="1276"/>
      <c r="AS27" s="1276"/>
      <c r="AT27" s="1276"/>
      <c r="AU27" s="1276"/>
      <c r="AV27" s="1276"/>
      <c r="AW27" s="1276"/>
      <c r="AX27" s="1276"/>
      <c r="AY27" s="1276"/>
      <c r="AZ27" s="1276"/>
      <c r="BA27" s="1276"/>
      <c r="BB27" s="1276"/>
      <c r="BC27" s="1276"/>
      <c r="BD27" s="1276"/>
      <c r="BE27" s="1276"/>
      <c r="BF27" s="1276"/>
      <c r="BG27" s="1276"/>
      <c r="BH27" s="1276"/>
      <c r="BI27" s="1276"/>
      <c r="BJ27" s="1276"/>
      <c r="BK27" s="1276"/>
      <c r="BL27" s="1276"/>
      <c r="BM27" s="1276"/>
      <c r="BN27" s="1276"/>
      <c r="BO27" s="1276"/>
      <c r="BP27" s="1276"/>
      <c r="BQ27" s="1277"/>
      <c r="BR27" s="2"/>
      <c r="BS27" s="2"/>
      <c r="BT27" s="1730"/>
      <c r="BU27" s="1731"/>
      <c r="BV27" s="1731"/>
      <c r="BW27" s="1731"/>
      <c r="BX27" s="1731"/>
      <c r="BY27" s="1731"/>
      <c r="BZ27" s="1436"/>
      <c r="CA27" s="1437"/>
      <c r="CB27" s="1437"/>
      <c r="CC27" s="1438"/>
      <c r="CD27" s="1412"/>
      <c r="CE27" s="1413"/>
      <c r="CF27" s="1413"/>
      <c r="CG27" s="1413"/>
      <c r="CH27" s="1413"/>
      <c r="CI27" s="1413"/>
      <c r="CJ27" s="1413"/>
      <c r="CK27" s="1413"/>
      <c r="CL27" s="1413"/>
      <c r="CM27" s="1413"/>
      <c r="CN27" s="1413"/>
      <c r="CO27" s="1414"/>
      <c r="CP27" s="1401"/>
      <c r="CQ27" s="1402"/>
      <c r="CR27" s="1402"/>
      <c r="CS27" s="1699"/>
      <c r="CT27" s="1224"/>
      <c r="CU27" s="1225"/>
      <c r="CV27" s="1225"/>
      <c r="CW27" s="1225"/>
      <c r="CX27" s="1225"/>
      <c r="CY27" s="1225"/>
      <c r="CZ27" s="1225"/>
      <c r="DA27" s="1225"/>
      <c r="DB27" s="1225"/>
      <c r="DC27" s="1225"/>
      <c r="DD27" s="1225"/>
      <c r="DE27" s="1225"/>
      <c r="DF27" s="1225"/>
      <c r="DG27" s="1225"/>
      <c r="DH27" s="1225"/>
      <c r="DI27" s="1225"/>
      <c r="DJ27" s="1225"/>
      <c r="DK27" s="1225"/>
      <c r="DL27" s="1363"/>
      <c r="DM27" s="1364"/>
      <c r="DN27" s="2"/>
      <c r="DO27" s="1195"/>
      <c r="DP27" s="1195"/>
      <c r="DQ27" s="1195"/>
      <c r="DR27" s="1196"/>
      <c r="DS27" s="1199"/>
      <c r="DT27" s="1200"/>
      <c r="DU27" s="1200"/>
      <c r="DV27" s="1200"/>
      <c r="DW27" s="1200"/>
      <c r="DX27" s="1200"/>
      <c r="DY27" s="1200"/>
      <c r="DZ27" s="1200"/>
      <c r="EA27" s="1200"/>
      <c r="EB27" s="1204"/>
      <c r="EC27" s="1205"/>
      <c r="ED27" s="1218"/>
      <c r="EE27" s="1219"/>
      <c r="EF27" s="1219"/>
      <c r="EG27" s="1219"/>
      <c r="EH27" s="1219"/>
      <c r="EI27" s="1219"/>
      <c r="EJ27" s="1220"/>
      <c r="EK27" s="1209"/>
      <c r="EL27" s="1210"/>
      <c r="EM27" s="1210"/>
      <c r="EN27" s="1210"/>
      <c r="EO27" s="1210"/>
      <c r="EP27" s="1210"/>
      <c r="EQ27" s="1210"/>
      <c r="ER27" s="1210"/>
      <c r="ES27" s="1210"/>
      <c r="ET27" s="1210"/>
      <c r="EU27" s="1210"/>
      <c r="EV27" s="1210"/>
      <c r="EW27" s="1210"/>
      <c r="EX27" s="1202"/>
      <c r="EY27" s="1214"/>
      <c r="EZ27" s="3"/>
      <c r="FA27" s="3"/>
      <c r="FB27" s="1421"/>
      <c r="FC27" s="1421"/>
      <c r="FD27" s="1421"/>
      <c r="FE27" s="1421"/>
      <c r="FF27" s="1421"/>
      <c r="FG27" s="1421"/>
      <c r="FH27" s="1421"/>
      <c r="FI27" s="1421"/>
      <c r="FJ27" s="1421"/>
      <c r="FK27" s="1421"/>
      <c r="FL27" s="1822"/>
      <c r="FM27" s="1791"/>
      <c r="FN27" s="1188"/>
      <c r="FO27" s="1188"/>
      <c r="FP27" s="1188"/>
      <c r="FQ27" s="1188"/>
      <c r="FR27" s="1188"/>
      <c r="FS27" s="1188"/>
      <c r="FT27" s="1188"/>
      <c r="FU27" s="1188"/>
      <c r="FV27" s="1188"/>
      <c r="FW27" s="1188"/>
      <c r="FX27" s="1188"/>
      <c r="FY27" s="1188"/>
      <c r="FZ27" s="1188"/>
      <c r="GA27" s="1188"/>
      <c r="GB27" s="1188"/>
      <c r="GC27" s="1188"/>
      <c r="GD27" s="1188"/>
      <c r="GE27" s="1188"/>
      <c r="GF27" s="1189"/>
      <c r="GG27" s="1172"/>
      <c r="GH27" s="1173"/>
      <c r="GI27" s="1173"/>
      <c r="GJ27" s="1173"/>
      <c r="GK27" s="1173"/>
      <c r="GL27" s="1173"/>
      <c r="GM27" s="1173"/>
      <c r="GN27" s="1173"/>
      <c r="GO27" s="1173"/>
      <c r="GP27" s="1173"/>
      <c r="GQ27" s="1173"/>
      <c r="GR27" s="1173"/>
      <c r="GS27" s="1192"/>
      <c r="GT27" s="1172"/>
      <c r="GU27" s="1173"/>
      <c r="GV27" s="1173"/>
      <c r="GW27" s="1173"/>
      <c r="GX27" s="1173"/>
      <c r="GY27" s="1173"/>
      <c r="GZ27" s="1173"/>
      <c r="HA27" s="1173"/>
      <c r="HB27" s="1173"/>
      <c r="HC27" s="1173"/>
      <c r="HD27" s="1173"/>
      <c r="HE27" s="1173"/>
      <c r="HF27" s="1192"/>
      <c r="HG27" s="1172"/>
      <c r="HH27" s="1173"/>
      <c r="HI27" s="1173"/>
      <c r="HJ27" s="1173"/>
      <c r="HK27" s="1173"/>
      <c r="HL27" s="1173"/>
      <c r="HM27" s="1173"/>
      <c r="HN27" s="1173"/>
      <c r="HO27" s="1173"/>
      <c r="HP27" s="1173"/>
      <c r="HQ27" s="1173"/>
      <c r="HR27" s="1173"/>
      <c r="HS27" s="1173"/>
      <c r="HT27" s="1173"/>
      <c r="HU27" s="1173"/>
      <c r="HV27" s="1173"/>
      <c r="HW27" s="1173"/>
      <c r="HX27" s="1173"/>
      <c r="HY27" s="1173"/>
      <c r="HZ27" s="3"/>
    </row>
    <row r="28" spans="1:234" ht="5.25" customHeight="1">
      <c r="A28" s="1365"/>
      <c r="B28" s="1365"/>
      <c r="C28" s="1365"/>
      <c r="D28" s="1365"/>
      <c r="E28" s="1365"/>
      <c r="F28" s="1365"/>
      <c r="G28" s="1365"/>
      <c r="H28" s="1365"/>
      <c r="I28" s="1365"/>
      <c r="J28" s="1366"/>
      <c r="K28" s="1488" t="str">
        <f>IF(入力シート!O56&gt;=1,VLOOKUP(1,入力シート!O50:Q55,2,FALSE),"")</f>
        <v/>
      </c>
      <c r="L28" s="1354"/>
      <c r="M28" s="1354"/>
      <c r="N28" s="1354"/>
      <c r="O28" s="1354"/>
      <c r="P28" s="1354"/>
      <c r="Q28" s="1354"/>
      <c r="R28" s="1354"/>
      <c r="S28" s="1354"/>
      <c r="T28" s="1354"/>
      <c r="U28" s="1354"/>
      <c r="V28" s="1354"/>
      <c r="W28" s="1354"/>
      <c r="X28" s="1354"/>
      <c r="Y28" s="1354"/>
      <c r="Z28" s="1354"/>
      <c r="AA28" s="1354"/>
      <c r="AB28" s="1354"/>
      <c r="AC28" s="1354"/>
      <c r="AD28" s="1354"/>
      <c r="AE28" s="1354"/>
      <c r="AF28" s="1354"/>
      <c r="AG28" s="1354"/>
      <c r="AH28" s="1354"/>
      <c r="AI28" s="1354"/>
      <c r="AJ28" s="1354"/>
      <c r="AK28" s="1354"/>
      <c r="AL28" s="1354"/>
      <c r="AM28" s="1490"/>
      <c r="AN28" s="1388" t="str">
        <f>IF(入力シート!O56&gt;=1,VLOOKUP(1,入力シート!O50:Q55,3,FALSE),"")</f>
        <v/>
      </c>
      <c r="AO28" s="1388"/>
      <c r="AP28" s="1388"/>
      <c r="AQ28" s="1388"/>
      <c r="AR28" s="1388"/>
      <c r="AS28" s="1388"/>
      <c r="AT28" s="1388"/>
      <c r="AU28" s="1388"/>
      <c r="AV28" s="1388"/>
      <c r="AW28" s="1388"/>
      <c r="AX28" s="1388"/>
      <c r="AY28" s="1388"/>
      <c r="AZ28" s="1388"/>
      <c r="BA28" s="1388"/>
      <c r="BB28" s="1388"/>
      <c r="BC28" s="1388"/>
      <c r="BD28" s="1388"/>
      <c r="BE28" s="1388"/>
      <c r="BF28" s="1388"/>
      <c r="BG28" s="1388"/>
      <c r="BH28" s="1388"/>
      <c r="BI28" s="1388"/>
      <c r="BJ28" s="1388"/>
      <c r="BK28" s="1388"/>
      <c r="BL28" s="1388"/>
      <c r="BM28" s="1388"/>
      <c r="BN28" s="1388"/>
      <c r="BO28" s="1389"/>
      <c r="BP28" s="1392" t="s">
        <v>151</v>
      </c>
      <c r="BQ28" s="1426"/>
      <c r="BR28" s="2"/>
      <c r="BS28" s="2"/>
      <c r="BT28" s="1730"/>
      <c r="BU28" s="1731"/>
      <c r="BV28" s="1731"/>
      <c r="BW28" s="1731"/>
      <c r="BX28" s="1731"/>
      <c r="BY28" s="1731"/>
      <c r="BZ28" s="1436"/>
      <c r="CA28" s="1437"/>
      <c r="CB28" s="1437"/>
      <c r="CC28" s="1438"/>
      <c r="CD28" s="1415"/>
      <c r="CE28" s="1416"/>
      <c r="CF28" s="1416"/>
      <c r="CG28" s="1416"/>
      <c r="CH28" s="1416"/>
      <c r="CI28" s="1416"/>
      <c r="CJ28" s="1416"/>
      <c r="CK28" s="1416"/>
      <c r="CL28" s="1416"/>
      <c r="CM28" s="1416"/>
      <c r="CN28" s="1416"/>
      <c r="CO28" s="1417"/>
      <c r="CP28" s="1442"/>
      <c r="CQ28" s="1443"/>
      <c r="CR28" s="1443"/>
      <c r="CS28" s="1700"/>
      <c r="CT28" s="1224"/>
      <c r="CU28" s="1225"/>
      <c r="CV28" s="1225"/>
      <c r="CW28" s="1225"/>
      <c r="CX28" s="1225"/>
      <c r="CY28" s="1225"/>
      <c r="CZ28" s="1225"/>
      <c r="DA28" s="1225"/>
      <c r="DB28" s="1225"/>
      <c r="DC28" s="1225"/>
      <c r="DD28" s="1225"/>
      <c r="DE28" s="1225"/>
      <c r="DF28" s="1225"/>
      <c r="DG28" s="1225"/>
      <c r="DH28" s="1225"/>
      <c r="DI28" s="1225"/>
      <c r="DJ28" s="1225"/>
      <c r="DK28" s="1225"/>
      <c r="DL28" s="1363"/>
      <c r="DM28" s="1364"/>
      <c r="DN28" s="2"/>
      <c r="DO28" s="1241">
        <v>9</v>
      </c>
      <c r="DP28" s="1241"/>
      <c r="DQ28" s="1241"/>
      <c r="DR28" s="1242"/>
      <c r="DS28" s="1197"/>
      <c r="DT28" s="1198"/>
      <c r="DU28" s="1198"/>
      <c r="DV28" s="1198"/>
      <c r="DW28" s="1198"/>
      <c r="DX28" s="1198"/>
      <c r="DY28" s="1198"/>
      <c r="DZ28" s="1198"/>
      <c r="EA28" s="1198"/>
      <c r="EB28" s="1201"/>
      <c r="EC28" s="1203"/>
      <c r="ED28" s="1215"/>
      <c r="EE28" s="1216"/>
      <c r="EF28" s="1216"/>
      <c r="EG28" s="1216"/>
      <c r="EH28" s="1216"/>
      <c r="EI28" s="1216"/>
      <c r="EJ28" s="1217"/>
      <c r="EK28" s="1207" t="str">
        <f>IF(入力シート!I42="","",入力シート!I42)</f>
        <v/>
      </c>
      <c r="EL28" s="1208"/>
      <c r="EM28" s="1208"/>
      <c r="EN28" s="1208"/>
      <c r="EO28" s="1208"/>
      <c r="EP28" s="1208"/>
      <c r="EQ28" s="1208"/>
      <c r="ER28" s="1208"/>
      <c r="ES28" s="1208"/>
      <c r="ET28" s="1208"/>
      <c r="EU28" s="1208"/>
      <c r="EV28" s="1208"/>
      <c r="EW28" s="1208"/>
      <c r="EX28" s="1201"/>
      <c r="EY28" s="1213"/>
      <c r="EZ28" s="3"/>
      <c r="FA28" s="3"/>
      <c r="FB28" s="1176" t="str">
        <f>IF(入力シート!C35="","",入力シート!B35)</f>
        <v/>
      </c>
      <c r="FC28" s="1176"/>
      <c r="FD28" s="1176"/>
      <c r="FE28" s="1176"/>
      <c r="FF28" s="1176"/>
      <c r="FG28" s="1176"/>
      <c r="FH28" s="1176"/>
      <c r="FI28" s="1176"/>
      <c r="FJ28" s="1176"/>
      <c r="FK28" s="1176"/>
      <c r="FL28" s="1177"/>
      <c r="FM28" s="1180"/>
      <c r="FN28" s="1181"/>
      <c r="FO28" s="1181"/>
      <c r="FP28" s="1181"/>
      <c r="FQ28" s="1181"/>
      <c r="FR28" s="1181"/>
      <c r="FS28" s="1181"/>
      <c r="FT28" s="1181"/>
      <c r="FU28" s="1181"/>
      <c r="FV28" s="1181"/>
      <c r="FW28" s="1181"/>
      <c r="FX28" s="1181"/>
      <c r="FY28" s="1181"/>
      <c r="FZ28" s="1181"/>
      <c r="GA28" s="1181"/>
      <c r="GB28" s="1181"/>
      <c r="GC28" s="1181"/>
      <c r="GD28" s="1181"/>
      <c r="GE28" s="1181"/>
      <c r="GF28" s="1182"/>
      <c r="GG28" s="1180"/>
      <c r="GH28" s="1181"/>
      <c r="GI28" s="1181"/>
      <c r="GJ28" s="1181"/>
      <c r="GK28" s="1181"/>
      <c r="GL28" s="1181"/>
      <c r="GM28" s="1181"/>
      <c r="GN28" s="1181"/>
      <c r="GO28" s="1181"/>
      <c r="GP28" s="1181"/>
      <c r="GQ28" s="1181"/>
      <c r="GR28" s="1181"/>
      <c r="GS28" s="1182"/>
      <c r="GT28" s="1154" t="str">
        <f>IF(入力シート!C35="","",入力シート!C35)</f>
        <v/>
      </c>
      <c r="GU28" s="1155"/>
      <c r="GV28" s="1155"/>
      <c r="GW28" s="1155"/>
      <c r="GX28" s="1155"/>
      <c r="GY28" s="1155"/>
      <c r="GZ28" s="1155"/>
      <c r="HA28" s="1155"/>
      <c r="HB28" s="1155"/>
      <c r="HC28" s="1155"/>
      <c r="HD28" s="1155"/>
      <c r="HE28" s="1133" t="s">
        <v>151</v>
      </c>
      <c r="HF28" s="1164"/>
      <c r="HG28" s="1249" t="str">
        <f>IF(入力シート!E35="","",入力シート!E35)</f>
        <v/>
      </c>
      <c r="HH28" s="1250"/>
      <c r="HI28" s="1250"/>
      <c r="HJ28" s="1250"/>
      <c r="HK28" s="1250"/>
      <c r="HL28" s="1250"/>
      <c r="HM28" s="1250"/>
      <c r="HN28" s="1250"/>
      <c r="HO28" s="1250"/>
      <c r="HP28" s="1250"/>
      <c r="HQ28" s="1250"/>
      <c r="HR28" s="1250"/>
      <c r="HS28" s="1250"/>
      <c r="HT28" s="1250"/>
      <c r="HU28" s="1250"/>
      <c r="HV28" s="1250"/>
      <c r="HW28" s="1250"/>
      <c r="HX28" s="1133" t="s">
        <v>151</v>
      </c>
      <c r="HY28" s="1134"/>
      <c r="HZ28" s="3"/>
    </row>
    <row r="29" spans="1:234" ht="5.25" customHeight="1">
      <c r="A29" s="1365"/>
      <c r="B29" s="1365"/>
      <c r="C29" s="1365"/>
      <c r="D29" s="1365"/>
      <c r="E29" s="1365"/>
      <c r="F29" s="1365"/>
      <c r="G29" s="1365"/>
      <c r="H29" s="1365"/>
      <c r="I29" s="1365"/>
      <c r="J29" s="1366"/>
      <c r="K29" s="1431"/>
      <c r="L29" s="1489"/>
      <c r="M29" s="1489"/>
      <c r="N29" s="1489"/>
      <c r="O29" s="1489"/>
      <c r="P29" s="1489"/>
      <c r="Q29" s="1489"/>
      <c r="R29" s="1489"/>
      <c r="S29" s="1489"/>
      <c r="T29" s="1489"/>
      <c r="U29" s="1489"/>
      <c r="V29" s="1489"/>
      <c r="W29" s="1489"/>
      <c r="X29" s="1489"/>
      <c r="Y29" s="1489"/>
      <c r="Z29" s="1489"/>
      <c r="AA29" s="1489"/>
      <c r="AB29" s="1489"/>
      <c r="AC29" s="1489"/>
      <c r="AD29" s="1489"/>
      <c r="AE29" s="1489"/>
      <c r="AF29" s="1489"/>
      <c r="AG29" s="1489"/>
      <c r="AH29" s="1489"/>
      <c r="AI29" s="1489"/>
      <c r="AJ29" s="1489"/>
      <c r="AK29" s="1489"/>
      <c r="AL29" s="1489"/>
      <c r="AM29" s="1432"/>
      <c r="AN29" s="1388"/>
      <c r="AO29" s="1388"/>
      <c r="AP29" s="1388"/>
      <c r="AQ29" s="1388"/>
      <c r="AR29" s="1388"/>
      <c r="AS29" s="1388"/>
      <c r="AT29" s="1388"/>
      <c r="AU29" s="1388"/>
      <c r="AV29" s="1388"/>
      <c r="AW29" s="1388"/>
      <c r="AX29" s="1388"/>
      <c r="AY29" s="1388"/>
      <c r="AZ29" s="1388"/>
      <c r="BA29" s="1388"/>
      <c r="BB29" s="1388"/>
      <c r="BC29" s="1388"/>
      <c r="BD29" s="1388"/>
      <c r="BE29" s="1388"/>
      <c r="BF29" s="1388"/>
      <c r="BG29" s="1388"/>
      <c r="BH29" s="1388"/>
      <c r="BI29" s="1388"/>
      <c r="BJ29" s="1388"/>
      <c r="BK29" s="1388"/>
      <c r="BL29" s="1388"/>
      <c r="BM29" s="1388"/>
      <c r="BN29" s="1388"/>
      <c r="BO29" s="1389"/>
      <c r="BP29" s="1392"/>
      <c r="BQ29" s="1426"/>
      <c r="BR29" s="2"/>
      <c r="BS29" s="2"/>
      <c r="BT29" s="1730"/>
      <c r="BU29" s="1731"/>
      <c r="BV29" s="1731"/>
      <c r="BW29" s="1731"/>
      <c r="BX29" s="1731"/>
      <c r="BY29" s="1731"/>
      <c r="BZ29" s="1436"/>
      <c r="CA29" s="1437"/>
      <c r="CB29" s="1437"/>
      <c r="CC29" s="1438"/>
      <c r="CD29" s="1409" t="s">
        <v>21</v>
      </c>
      <c r="CE29" s="1410"/>
      <c r="CF29" s="1410"/>
      <c r="CG29" s="1410"/>
      <c r="CH29" s="1410"/>
      <c r="CI29" s="1410"/>
      <c r="CJ29" s="1410"/>
      <c r="CK29" s="1410"/>
      <c r="CL29" s="1410"/>
      <c r="CM29" s="1410"/>
      <c r="CN29" s="1410"/>
      <c r="CO29" s="1411"/>
      <c r="CP29" s="1398" t="s">
        <v>23</v>
      </c>
      <c r="CQ29" s="1399"/>
      <c r="CR29" s="1399"/>
      <c r="CS29" s="1400"/>
      <c r="CT29" s="1224"/>
      <c r="CU29" s="1225"/>
      <c r="CV29" s="1225"/>
      <c r="CW29" s="1225"/>
      <c r="CX29" s="1225"/>
      <c r="CY29" s="1225"/>
      <c r="CZ29" s="1225"/>
      <c r="DA29" s="1225"/>
      <c r="DB29" s="1225"/>
      <c r="DC29" s="1225"/>
      <c r="DD29" s="1225"/>
      <c r="DE29" s="1225"/>
      <c r="DF29" s="1225"/>
      <c r="DG29" s="1225"/>
      <c r="DH29" s="1225"/>
      <c r="DI29" s="1225"/>
      <c r="DJ29" s="1225"/>
      <c r="DK29" s="1225"/>
      <c r="DL29" s="1226"/>
      <c r="DM29" s="1227"/>
      <c r="DN29" s="2"/>
      <c r="DO29" s="1195"/>
      <c r="DP29" s="1195"/>
      <c r="DQ29" s="1195"/>
      <c r="DR29" s="1268"/>
      <c r="DS29" s="1199"/>
      <c r="DT29" s="1200"/>
      <c r="DU29" s="1200"/>
      <c r="DV29" s="1200"/>
      <c r="DW29" s="1200"/>
      <c r="DX29" s="1200"/>
      <c r="DY29" s="1200"/>
      <c r="DZ29" s="1200"/>
      <c r="EA29" s="1200"/>
      <c r="EB29" s="1204"/>
      <c r="EC29" s="1205"/>
      <c r="ED29" s="1218"/>
      <c r="EE29" s="1219"/>
      <c r="EF29" s="1219"/>
      <c r="EG29" s="1219"/>
      <c r="EH29" s="1219"/>
      <c r="EI29" s="1219"/>
      <c r="EJ29" s="1220"/>
      <c r="EK29" s="1209"/>
      <c r="EL29" s="1210"/>
      <c r="EM29" s="1210"/>
      <c r="EN29" s="1210"/>
      <c r="EO29" s="1210"/>
      <c r="EP29" s="1210"/>
      <c r="EQ29" s="1210"/>
      <c r="ER29" s="1210"/>
      <c r="ES29" s="1210"/>
      <c r="ET29" s="1210"/>
      <c r="EU29" s="1210"/>
      <c r="EV29" s="1210"/>
      <c r="EW29" s="1210"/>
      <c r="EX29" s="1202"/>
      <c r="EY29" s="1214"/>
      <c r="EZ29" s="3"/>
      <c r="FA29" s="3"/>
      <c r="FB29" s="1178"/>
      <c r="FC29" s="1178"/>
      <c r="FD29" s="1178"/>
      <c r="FE29" s="1178"/>
      <c r="FF29" s="1178"/>
      <c r="FG29" s="1178"/>
      <c r="FH29" s="1178"/>
      <c r="FI29" s="1178"/>
      <c r="FJ29" s="1178"/>
      <c r="FK29" s="1178"/>
      <c r="FL29" s="1179"/>
      <c r="FM29" s="1183"/>
      <c r="FN29" s="1184"/>
      <c r="FO29" s="1184"/>
      <c r="FP29" s="1184"/>
      <c r="FQ29" s="1184"/>
      <c r="FR29" s="1184"/>
      <c r="FS29" s="1184"/>
      <c r="FT29" s="1184"/>
      <c r="FU29" s="1184"/>
      <c r="FV29" s="1184"/>
      <c r="FW29" s="1184"/>
      <c r="FX29" s="1184"/>
      <c r="FY29" s="1184"/>
      <c r="FZ29" s="1184"/>
      <c r="GA29" s="1184"/>
      <c r="GB29" s="1184"/>
      <c r="GC29" s="1184"/>
      <c r="GD29" s="1184"/>
      <c r="GE29" s="1184"/>
      <c r="GF29" s="1185"/>
      <c r="GG29" s="1183"/>
      <c r="GH29" s="1184"/>
      <c r="GI29" s="1184"/>
      <c r="GJ29" s="1184"/>
      <c r="GK29" s="1184"/>
      <c r="GL29" s="1184"/>
      <c r="GM29" s="1184"/>
      <c r="GN29" s="1184"/>
      <c r="GO29" s="1184"/>
      <c r="GP29" s="1184"/>
      <c r="GQ29" s="1184"/>
      <c r="GR29" s="1184"/>
      <c r="GS29" s="1185"/>
      <c r="GT29" s="1156"/>
      <c r="GU29" s="1157"/>
      <c r="GV29" s="1157"/>
      <c r="GW29" s="1157"/>
      <c r="GX29" s="1157"/>
      <c r="GY29" s="1157"/>
      <c r="GZ29" s="1157"/>
      <c r="HA29" s="1157"/>
      <c r="HB29" s="1157"/>
      <c r="HC29" s="1157"/>
      <c r="HD29" s="1157"/>
      <c r="HE29" s="1153"/>
      <c r="HF29" s="1166"/>
      <c r="HG29" s="1143"/>
      <c r="HH29" s="1144"/>
      <c r="HI29" s="1144"/>
      <c r="HJ29" s="1144"/>
      <c r="HK29" s="1144"/>
      <c r="HL29" s="1144"/>
      <c r="HM29" s="1144"/>
      <c r="HN29" s="1144"/>
      <c r="HO29" s="1144"/>
      <c r="HP29" s="1144"/>
      <c r="HQ29" s="1144"/>
      <c r="HR29" s="1144"/>
      <c r="HS29" s="1144"/>
      <c r="HT29" s="1144"/>
      <c r="HU29" s="1144"/>
      <c r="HV29" s="1144"/>
      <c r="HW29" s="1144"/>
      <c r="HX29" s="1153"/>
      <c r="HY29" s="1206"/>
      <c r="HZ29" s="3"/>
    </row>
    <row r="30" spans="1:234" ht="5.25" customHeight="1">
      <c r="A30" s="1365"/>
      <c r="B30" s="1365"/>
      <c r="C30" s="1365"/>
      <c r="D30" s="1365"/>
      <c r="E30" s="1365"/>
      <c r="F30" s="1365"/>
      <c r="G30" s="1365"/>
      <c r="H30" s="1365"/>
      <c r="I30" s="1365"/>
      <c r="J30" s="1366"/>
      <c r="K30" s="1488" t="str">
        <f>IF(入力シート!O56&gt;=3,VLOOKUP(2,入力シート!O50:Q55,2,FALSE),"")</f>
        <v/>
      </c>
      <c r="L30" s="1354"/>
      <c r="M30" s="1354"/>
      <c r="N30" s="1354"/>
      <c r="O30" s="1354"/>
      <c r="P30" s="1354"/>
      <c r="Q30" s="1354"/>
      <c r="R30" s="1354"/>
      <c r="S30" s="1354"/>
      <c r="T30" s="1354"/>
      <c r="U30" s="1354"/>
      <c r="V30" s="1354"/>
      <c r="W30" s="1354"/>
      <c r="X30" s="1354"/>
      <c r="Y30" s="1354"/>
      <c r="Z30" s="1354"/>
      <c r="AA30" s="1354"/>
      <c r="AB30" s="1354"/>
      <c r="AC30" s="1354"/>
      <c r="AD30" s="1354"/>
      <c r="AE30" s="1354"/>
      <c r="AF30" s="1354"/>
      <c r="AG30" s="1354"/>
      <c r="AH30" s="1354"/>
      <c r="AI30" s="1354"/>
      <c r="AJ30" s="1354"/>
      <c r="AK30" s="1354"/>
      <c r="AL30" s="1145"/>
      <c r="AM30" s="1158"/>
      <c r="AN30" s="1388" t="str">
        <f>IF(入力シート!O56&gt;=3,VLOOKUP(2,入力シート!O50:Q55,3,FALSE),"")</f>
        <v/>
      </c>
      <c r="AO30" s="1388"/>
      <c r="AP30" s="1388"/>
      <c r="AQ30" s="1388"/>
      <c r="AR30" s="1388"/>
      <c r="AS30" s="1388"/>
      <c r="AT30" s="1388"/>
      <c r="AU30" s="1388"/>
      <c r="AV30" s="1388"/>
      <c r="AW30" s="1388"/>
      <c r="AX30" s="1388"/>
      <c r="AY30" s="1388"/>
      <c r="AZ30" s="1388"/>
      <c r="BA30" s="1388"/>
      <c r="BB30" s="1388"/>
      <c r="BC30" s="1388"/>
      <c r="BD30" s="1388"/>
      <c r="BE30" s="1388"/>
      <c r="BF30" s="1388"/>
      <c r="BG30" s="1388"/>
      <c r="BH30" s="1388"/>
      <c r="BI30" s="1388"/>
      <c r="BJ30" s="1388"/>
      <c r="BK30" s="1388"/>
      <c r="BL30" s="1388"/>
      <c r="BM30" s="1388"/>
      <c r="BN30" s="1388"/>
      <c r="BO30" s="1389"/>
      <c r="BP30" s="1392"/>
      <c r="BQ30" s="1426"/>
      <c r="BR30" s="2"/>
      <c r="BS30" s="2"/>
      <c r="BT30" s="1730"/>
      <c r="BU30" s="1731"/>
      <c r="BV30" s="1731"/>
      <c r="BW30" s="1731"/>
      <c r="BX30" s="1731"/>
      <c r="BY30" s="1731"/>
      <c r="BZ30" s="1436"/>
      <c r="CA30" s="1437"/>
      <c r="CB30" s="1437"/>
      <c r="CC30" s="1438"/>
      <c r="CD30" s="1412"/>
      <c r="CE30" s="1413"/>
      <c r="CF30" s="1413"/>
      <c r="CG30" s="1413"/>
      <c r="CH30" s="1413"/>
      <c r="CI30" s="1413"/>
      <c r="CJ30" s="1413"/>
      <c r="CK30" s="1413"/>
      <c r="CL30" s="1413"/>
      <c r="CM30" s="1413"/>
      <c r="CN30" s="1413"/>
      <c r="CO30" s="1414"/>
      <c r="CP30" s="1401"/>
      <c r="CQ30" s="1402"/>
      <c r="CR30" s="1402"/>
      <c r="CS30" s="1403"/>
      <c r="CT30" s="1224"/>
      <c r="CU30" s="1225"/>
      <c r="CV30" s="1225"/>
      <c r="CW30" s="1225"/>
      <c r="CX30" s="1225"/>
      <c r="CY30" s="1225"/>
      <c r="CZ30" s="1225"/>
      <c r="DA30" s="1225"/>
      <c r="DB30" s="1225"/>
      <c r="DC30" s="1225"/>
      <c r="DD30" s="1225"/>
      <c r="DE30" s="1225"/>
      <c r="DF30" s="1225"/>
      <c r="DG30" s="1225"/>
      <c r="DH30" s="1225"/>
      <c r="DI30" s="1225"/>
      <c r="DJ30" s="1225"/>
      <c r="DK30" s="1225"/>
      <c r="DL30" s="1228"/>
      <c r="DM30" s="1229"/>
      <c r="DN30" s="2"/>
      <c r="DO30" s="1241">
        <v>10</v>
      </c>
      <c r="DP30" s="1241"/>
      <c r="DQ30" s="1241"/>
      <c r="DR30" s="1242"/>
      <c r="DS30" s="1197"/>
      <c r="DT30" s="1198"/>
      <c r="DU30" s="1198"/>
      <c r="DV30" s="1198"/>
      <c r="DW30" s="1198"/>
      <c r="DX30" s="1198"/>
      <c r="DY30" s="1198"/>
      <c r="DZ30" s="1198"/>
      <c r="EA30" s="1198"/>
      <c r="EB30" s="1201"/>
      <c r="EC30" s="1203"/>
      <c r="ED30" s="1215"/>
      <c r="EE30" s="1216"/>
      <c r="EF30" s="1216"/>
      <c r="EG30" s="1216"/>
      <c r="EH30" s="1216"/>
      <c r="EI30" s="1216"/>
      <c r="EJ30" s="1217"/>
      <c r="EK30" s="1207" t="str">
        <f>IF(入力シート!I43="","",入力シート!I43)</f>
        <v/>
      </c>
      <c r="EL30" s="1208"/>
      <c r="EM30" s="1208"/>
      <c r="EN30" s="1208"/>
      <c r="EO30" s="1208"/>
      <c r="EP30" s="1208"/>
      <c r="EQ30" s="1208"/>
      <c r="ER30" s="1208"/>
      <c r="ES30" s="1208"/>
      <c r="ET30" s="1208"/>
      <c r="EU30" s="1208"/>
      <c r="EV30" s="1208"/>
      <c r="EW30" s="1208"/>
      <c r="EX30" s="1201"/>
      <c r="EY30" s="1213"/>
      <c r="EZ30" s="3"/>
      <c r="FA30" s="3"/>
      <c r="FB30" s="1176"/>
      <c r="FC30" s="1176"/>
      <c r="FD30" s="1176"/>
      <c r="FE30" s="1176"/>
      <c r="FF30" s="1176"/>
      <c r="FG30" s="1176"/>
      <c r="FH30" s="1176"/>
      <c r="FI30" s="1176"/>
      <c r="FJ30" s="1176"/>
      <c r="FK30" s="1176"/>
      <c r="FL30" s="1177"/>
      <c r="FM30" s="1180"/>
      <c r="FN30" s="1181"/>
      <c r="FO30" s="1181"/>
      <c r="FP30" s="1181"/>
      <c r="FQ30" s="1181"/>
      <c r="FR30" s="1181"/>
      <c r="FS30" s="1181"/>
      <c r="FT30" s="1181"/>
      <c r="FU30" s="1181"/>
      <c r="FV30" s="1181"/>
      <c r="FW30" s="1181"/>
      <c r="FX30" s="1181"/>
      <c r="FY30" s="1181"/>
      <c r="FZ30" s="1181"/>
      <c r="GA30" s="1181"/>
      <c r="GB30" s="1181"/>
      <c r="GC30" s="1181"/>
      <c r="GD30" s="1181"/>
      <c r="GE30" s="1181"/>
      <c r="GF30" s="1182"/>
      <c r="GG30" s="1180"/>
      <c r="GH30" s="1181"/>
      <c r="GI30" s="1181"/>
      <c r="GJ30" s="1181"/>
      <c r="GK30" s="1181"/>
      <c r="GL30" s="1181"/>
      <c r="GM30" s="1181"/>
      <c r="GN30" s="1181"/>
      <c r="GO30" s="1181"/>
      <c r="GP30" s="1181"/>
      <c r="GQ30" s="1181"/>
      <c r="GR30" s="1181"/>
      <c r="GS30" s="1182"/>
      <c r="GT30" s="1137"/>
      <c r="GU30" s="1138"/>
      <c r="GV30" s="1138"/>
      <c r="GW30" s="1138"/>
      <c r="GX30" s="1138"/>
      <c r="GY30" s="1138"/>
      <c r="GZ30" s="1138"/>
      <c r="HA30" s="1138"/>
      <c r="HB30" s="1138"/>
      <c r="HC30" s="1138"/>
      <c r="HD30" s="1138"/>
      <c r="HE30" s="1133"/>
      <c r="HF30" s="1164"/>
      <c r="HG30" s="1137"/>
      <c r="HH30" s="1138"/>
      <c r="HI30" s="1138"/>
      <c r="HJ30" s="1138"/>
      <c r="HK30" s="1138"/>
      <c r="HL30" s="1138"/>
      <c r="HM30" s="1138"/>
      <c r="HN30" s="1138"/>
      <c r="HO30" s="1138"/>
      <c r="HP30" s="1138"/>
      <c r="HQ30" s="1138"/>
      <c r="HR30" s="1138"/>
      <c r="HS30" s="1138"/>
      <c r="HT30" s="1138"/>
      <c r="HU30" s="1138"/>
      <c r="HV30" s="1138"/>
      <c r="HW30" s="1138"/>
      <c r="HX30" s="1135"/>
      <c r="HY30" s="1136"/>
      <c r="HZ30" s="3"/>
    </row>
    <row r="31" spans="1:234" ht="5.25" customHeight="1">
      <c r="A31" s="1365"/>
      <c r="B31" s="1365"/>
      <c r="C31" s="1365"/>
      <c r="D31" s="1365"/>
      <c r="E31" s="1365"/>
      <c r="F31" s="1365"/>
      <c r="G31" s="1365"/>
      <c r="H31" s="1365"/>
      <c r="I31" s="1365"/>
      <c r="J31" s="1366"/>
      <c r="K31" s="1431"/>
      <c r="L31" s="1489"/>
      <c r="M31" s="1489"/>
      <c r="N31" s="1489"/>
      <c r="O31" s="1489"/>
      <c r="P31" s="1489"/>
      <c r="Q31" s="1489"/>
      <c r="R31" s="1489"/>
      <c r="S31" s="1489"/>
      <c r="T31" s="1489"/>
      <c r="U31" s="1489"/>
      <c r="V31" s="1489"/>
      <c r="W31" s="1489"/>
      <c r="X31" s="1489"/>
      <c r="Y31" s="1489"/>
      <c r="Z31" s="1489"/>
      <c r="AA31" s="1489"/>
      <c r="AB31" s="1489"/>
      <c r="AC31" s="1489"/>
      <c r="AD31" s="1489"/>
      <c r="AE31" s="1489"/>
      <c r="AF31" s="1489"/>
      <c r="AG31" s="1489"/>
      <c r="AH31" s="1489"/>
      <c r="AI31" s="1489"/>
      <c r="AJ31" s="1489"/>
      <c r="AK31" s="1489"/>
      <c r="AL31" s="1146"/>
      <c r="AM31" s="1159"/>
      <c r="AN31" s="1388"/>
      <c r="AO31" s="1388"/>
      <c r="AP31" s="1388"/>
      <c r="AQ31" s="1388"/>
      <c r="AR31" s="1388"/>
      <c r="AS31" s="1388"/>
      <c r="AT31" s="1388"/>
      <c r="AU31" s="1388"/>
      <c r="AV31" s="1388"/>
      <c r="AW31" s="1388"/>
      <c r="AX31" s="1388"/>
      <c r="AY31" s="1388"/>
      <c r="AZ31" s="1388"/>
      <c r="BA31" s="1388"/>
      <c r="BB31" s="1388"/>
      <c r="BC31" s="1388"/>
      <c r="BD31" s="1388"/>
      <c r="BE31" s="1388"/>
      <c r="BF31" s="1388"/>
      <c r="BG31" s="1388"/>
      <c r="BH31" s="1388"/>
      <c r="BI31" s="1388"/>
      <c r="BJ31" s="1388"/>
      <c r="BK31" s="1388"/>
      <c r="BL31" s="1388"/>
      <c r="BM31" s="1388"/>
      <c r="BN31" s="1388"/>
      <c r="BO31" s="1389"/>
      <c r="BP31" s="1392"/>
      <c r="BQ31" s="1426"/>
      <c r="BR31" s="2"/>
      <c r="BS31" s="2"/>
      <c r="BT31" s="1730"/>
      <c r="BU31" s="1731"/>
      <c r="BV31" s="1731"/>
      <c r="BW31" s="1731"/>
      <c r="BX31" s="1731"/>
      <c r="BY31" s="1731"/>
      <c r="BZ31" s="1439"/>
      <c r="CA31" s="1440"/>
      <c r="CB31" s="1440"/>
      <c r="CC31" s="1441"/>
      <c r="CD31" s="1415"/>
      <c r="CE31" s="1416"/>
      <c r="CF31" s="1416"/>
      <c r="CG31" s="1416"/>
      <c r="CH31" s="1416"/>
      <c r="CI31" s="1416"/>
      <c r="CJ31" s="1416"/>
      <c r="CK31" s="1416"/>
      <c r="CL31" s="1416"/>
      <c r="CM31" s="1416"/>
      <c r="CN31" s="1416"/>
      <c r="CO31" s="1417"/>
      <c r="CP31" s="1442"/>
      <c r="CQ31" s="1443"/>
      <c r="CR31" s="1443"/>
      <c r="CS31" s="1444"/>
      <c r="CT31" s="1224"/>
      <c r="CU31" s="1225"/>
      <c r="CV31" s="1225"/>
      <c r="CW31" s="1225"/>
      <c r="CX31" s="1225"/>
      <c r="CY31" s="1225"/>
      <c r="CZ31" s="1225"/>
      <c r="DA31" s="1225"/>
      <c r="DB31" s="1225"/>
      <c r="DC31" s="1225"/>
      <c r="DD31" s="1225"/>
      <c r="DE31" s="1225"/>
      <c r="DF31" s="1225"/>
      <c r="DG31" s="1225"/>
      <c r="DH31" s="1225"/>
      <c r="DI31" s="1225"/>
      <c r="DJ31" s="1225"/>
      <c r="DK31" s="1225"/>
      <c r="DL31" s="1228"/>
      <c r="DM31" s="1229"/>
      <c r="DN31" s="2"/>
      <c r="DO31" s="1195"/>
      <c r="DP31" s="1195"/>
      <c r="DQ31" s="1195"/>
      <c r="DR31" s="1268"/>
      <c r="DS31" s="1199"/>
      <c r="DT31" s="1200"/>
      <c r="DU31" s="1200"/>
      <c r="DV31" s="1200"/>
      <c r="DW31" s="1200"/>
      <c r="DX31" s="1200"/>
      <c r="DY31" s="1200"/>
      <c r="DZ31" s="1200"/>
      <c r="EA31" s="1200"/>
      <c r="EB31" s="1204"/>
      <c r="EC31" s="1205"/>
      <c r="ED31" s="1218"/>
      <c r="EE31" s="1219"/>
      <c r="EF31" s="1219"/>
      <c r="EG31" s="1219"/>
      <c r="EH31" s="1219"/>
      <c r="EI31" s="1219"/>
      <c r="EJ31" s="1220"/>
      <c r="EK31" s="1209"/>
      <c r="EL31" s="1210"/>
      <c r="EM31" s="1210"/>
      <c r="EN31" s="1210"/>
      <c r="EO31" s="1210"/>
      <c r="EP31" s="1210"/>
      <c r="EQ31" s="1210"/>
      <c r="ER31" s="1210"/>
      <c r="ES31" s="1210"/>
      <c r="ET31" s="1210"/>
      <c r="EU31" s="1210"/>
      <c r="EV31" s="1210"/>
      <c r="EW31" s="1210"/>
      <c r="EX31" s="1202"/>
      <c r="EY31" s="1214"/>
      <c r="EZ31" s="3"/>
      <c r="FA31" s="3"/>
      <c r="FB31" s="1230"/>
      <c r="FC31" s="1230"/>
      <c r="FD31" s="1230"/>
      <c r="FE31" s="1230"/>
      <c r="FF31" s="1230"/>
      <c r="FG31" s="1230"/>
      <c r="FH31" s="1230"/>
      <c r="FI31" s="1230"/>
      <c r="FJ31" s="1230"/>
      <c r="FK31" s="1230"/>
      <c r="FL31" s="1231"/>
      <c r="FM31" s="1183"/>
      <c r="FN31" s="1184"/>
      <c r="FO31" s="1184"/>
      <c r="FP31" s="1184"/>
      <c r="FQ31" s="1184"/>
      <c r="FR31" s="1184"/>
      <c r="FS31" s="1184"/>
      <c r="FT31" s="1184"/>
      <c r="FU31" s="1184"/>
      <c r="FV31" s="1184"/>
      <c r="FW31" s="1184"/>
      <c r="FX31" s="1184"/>
      <c r="FY31" s="1184"/>
      <c r="FZ31" s="1184"/>
      <c r="GA31" s="1184"/>
      <c r="GB31" s="1184"/>
      <c r="GC31" s="1184"/>
      <c r="GD31" s="1184"/>
      <c r="GE31" s="1184"/>
      <c r="GF31" s="1185"/>
      <c r="GG31" s="1183"/>
      <c r="GH31" s="1184"/>
      <c r="GI31" s="1184"/>
      <c r="GJ31" s="1184"/>
      <c r="GK31" s="1184"/>
      <c r="GL31" s="1184"/>
      <c r="GM31" s="1184"/>
      <c r="GN31" s="1184"/>
      <c r="GO31" s="1184"/>
      <c r="GP31" s="1184"/>
      <c r="GQ31" s="1184"/>
      <c r="GR31" s="1184"/>
      <c r="GS31" s="1185"/>
      <c r="GT31" s="1139"/>
      <c r="GU31" s="1140"/>
      <c r="GV31" s="1140"/>
      <c r="GW31" s="1140"/>
      <c r="GX31" s="1140"/>
      <c r="GY31" s="1140"/>
      <c r="GZ31" s="1140"/>
      <c r="HA31" s="1140"/>
      <c r="HB31" s="1140"/>
      <c r="HC31" s="1140"/>
      <c r="HD31" s="1140"/>
      <c r="HE31" s="1153"/>
      <c r="HF31" s="1166"/>
      <c r="HG31" s="1139"/>
      <c r="HH31" s="1140"/>
      <c r="HI31" s="1140"/>
      <c r="HJ31" s="1140"/>
      <c r="HK31" s="1140"/>
      <c r="HL31" s="1140"/>
      <c r="HM31" s="1140"/>
      <c r="HN31" s="1140"/>
      <c r="HO31" s="1140"/>
      <c r="HP31" s="1140"/>
      <c r="HQ31" s="1140"/>
      <c r="HR31" s="1140"/>
      <c r="HS31" s="1140"/>
      <c r="HT31" s="1140"/>
      <c r="HU31" s="1140"/>
      <c r="HV31" s="1140"/>
      <c r="HW31" s="1140"/>
      <c r="HX31" s="1135"/>
      <c r="HY31" s="1136"/>
      <c r="HZ31" s="3"/>
    </row>
    <row r="32" spans="1:234" ht="5.25" customHeight="1">
      <c r="A32" s="1365"/>
      <c r="B32" s="1365"/>
      <c r="C32" s="1365"/>
      <c r="D32" s="1365"/>
      <c r="E32" s="1365"/>
      <c r="F32" s="1365"/>
      <c r="G32" s="1365"/>
      <c r="H32" s="1365"/>
      <c r="I32" s="1365"/>
      <c r="J32" s="1366"/>
      <c r="K32" s="1488" t="str">
        <f>IF(入力シート!O56&gt;=6,VLOOKUP(3,入力シート!O50:Q55,2,FALSE),"")</f>
        <v/>
      </c>
      <c r="L32" s="1354"/>
      <c r="M32" s="1354"/>
      <c r="N32" s="1354"/>
      <c r="O32" s="1354"/>
      <c r="P32" s="1354"/>
      <c r="Q32" s="1354"/>
      <c r="R32" s="1354"/>
      <c r="S32" s="1354"/>
      <c r="T32" s="1354"/>
      <c r="U32" s="1354"/>
      <c r="V32" s="1354"/>
      <c r="W32" s="1354"/>
      <c r="X32" s="1354"/>
      <c r="Y32" s="1354"/>
      <c r="Z32" s="1354"/>
      <c r="AA32" s="1354"/>
      <c r="AB32" s="1354"/>
      <c r="AC32" s="1354"/>
      <c r="AD32" s="1354"/>
      <c r="AE32" s="1354"/>
      <c r="AF32" s="1354"/>
      <c r="AG32" s="1354"/>
      <c r="AH32" s="1354"/>
      <c r="AI32" s="1354"/>
      <c r="AJ32" s="1354"/>
      <c r="AK32" s="1354"/>
      <c r="AL32" s="1354" t="str">
        <f>IF(入力シート!O56&gt;6,"外","")</f>
        <v/>
      </c>
      <c r="AM32" s="1490"/>
      <c r="AN32" s="1388" t="str">
        <f>IF(入力シート!O56&lt;3,"",IF(入力シート!O56=6,VLOOKUP(3,入力シート!O50:Q55,3,FALSE),0)+IF(入力シート!O56=10,VLOOKUP(3,入力シート!O50:Q55,3,FALSE)+VLOOKUP(4,入力シート!O50:Q55,3,FALSE),0)+IF(入力シート!O56=15,VLOOKUP(3,入力シート!O50:Q55,3,FALSE)+VLOOKUP(4,入力シート!O50:Q55,3,FALSE)+VLOOKUP(5,入力シート!O50:Q55,3,FALSE),0)+IF(入力シート!O56=21,VLOOKUP(3,入力シート!O50:Q55,3,FALSE)+VLOOKUP(4,入力シート!O50:Q55,3,FALSE)+VLOOKUP(5,入力シート!O50:Q55,3,FALSE)+VLOOKUP(6,入力シート!O50:Q55,3,FALSE),0))</f>
        <v/>
      </c>
      <c r="AO32" s="1388"/>
      <c r="AP32" s="1388"/>
      <c r="AQ32" s="1388"/>
      <c r="AR32" s="1388"/>
      <c r="AS32" s="1388"/>
      <c r="AT32" s="1388"/>
      <c r="AU32" s="1388"/>
      <c r="AV32" s="1388"/>
      <c r="AW32" s="1388"/>
      <c r="AX32" s="1388"/>
      <c r="AY32" s="1388"/>
      <c r="AZ32" s="1388"/>
      <c r="BA32" s="1388"/>
      <c r="BB32" s="1388"/>
      <c r="BC32" s="1388"/>
      <c r="BD32" s="1388"/>
      <c r="BE32" s="1388"/>
      <c r="BF32" s="1388"/>
      <c r="BG32" s="1388"/>
      <c r="BH32" s="1388"/>
      <c r="BI32" s="1388"/>
      <c r="BJ32" s="1388"/>
      <c r="BK32" s="1388"/>
      <c r="BL32" s="1388"/>
      <c r="BM32" s="1388"/>
      <c r="BN32" s="1388"/>
      <c r="BO32" s="1389"/>
      <c r="BP32" s="1392"/>
      <c r="BQ32" s="1426"/>
      <c r="BR32" s="2"/>
      <c r="BS32" s="2"/>
      <c r="BT32" s="1730"/>
      <c r="BU32" s="1731"/>
      <c r="BV32" s="1731"/>
      <c r="BW32" s="1731"/>
      <c r="BX32" s="1731"/>
      <c r="BY32" s="1731"/>
      <c r="BZ32" s="1409" t="s">
        <v>28</v>
      </c>
      <c r="CA32" s="1410"/>
      <c r="CB32" s="1410"/>
      <c r="CC32" s="1410"/>
      <c r="CD32" s="1410"/>
      <c r="CE32" s="1410"/>
      <c r="CF32" s="1410"/>
      <c r="CG32" s="1410"/>
      <c r="CH32" s="1410"/>
      <c r="CI32" s="1410"/>
      <c r="CJ32" s="1410"/>
      <c r="CK32" s="1410"/>
      <c r="CL32" s="1410"/>
      <c r="CM32" s="1410"/>
      <c r="CN32" s="1410"/>
      <c r="CO32" s="1445"/>
      <c r="CP32" s="1725" t="s">
        <v>24</v>
      </c>
      <c r="CQ32" s="1726"/>
      <c r="CR32" s="1726"/>
      <c r="CS32" s="1727"/>
      <c r="CT32" s="1224" t="str">
        <f>IF(入力シート!C34="","",入力シート!C34)</f>
        <v/>
      </c>
      <c r="CU32" s="1225"/>
      <c r="CV32" s="1225"/>
      <c r="CW32" s="1225"/>
      <c r="CX32" s="1225"/>
      <c r="CY32" s="1225"/>
      <c r="CZ32" s="1225"/>
      <c r="DA32" s="1225"/>
      <c r="DB32" s="1225"/>
      <c r="DC32" s="1225"/>
      <c r="DD32" s="1225"/>
      <c r="DE32" s="1225"/>
      <c r="DF32" s="1225"/>
      <c r="DG32" s="1225"/>
      <c r="DH32" s="1225"/>
      <c r="DI32" s="1225"/>
      <c r="DJ32" s="1225"/>
      <c r="DK32" s="1225"/>
      <c r="DL32" s="1226"/>
      <c r="DM32" s="1227"/>
      <c r="DN32" s="2"/>
      <c r="DO32" s="1241">
        <v>11</v>
      </c>
      <c r="DP32" s="1241"/>
      <c r="DQ32" s="1241"/>
      <c r="DR32" s="1242"/>
      <c r="DS32" s="1197"/>
      <c r="DT32" s="1198"/>
      <c r="DU32" s="1198"/>
      <c r="DV32" s="1198"/>
      <c r="DW32" s="1198"/>
      <c r="DX32" s="1198"/>
      <c r="DY32" s="1198"/>
      <c r="DZ32" s="1198"/>
      <c r="EA32" s="1198"/>
      <c r="EB32" s="1201"/>
      <c r="EC32" s="1203"/>
      <c r="ED32" s="1215"/>
      <c r="EE32" s="1216"/>
      <c r="EF32" s="1216"/>
      <c r="EG32" s="1216"/>
      <c r="EH32" s="1216"/>
      <c r="EI32" s="1216"/>
      <c r="EJ32" s="1217"/>
      <c r="EK32" s="1207" t="str">
        <f>IF(入力シート!I44="","",入力シート!I44)</f>
        <v/>
      </c>
      <c r="EL32" s="1208"/>
      <c r="EM32" s="1208"/>
      <c r="EN32" s="1208"/>
      <c r="EO32" s="1208"/>
      <c r="EP32" s="1208"/>
      <c r="EQ32" s="1208"/>
      <c r="ER32" s="1208"/>
      <c r="ES32" s="1208"/>
      <c r="ET32" s="1208"/>
      <c r="EU32" s="1208"/>
      <c r="EV32" s="1208"/>
      <c r="EW32" s="1208"/>
      <c r="EX32" s="1201"/>
      <c r="EY32" s="1213"/>
      <c r="EZ32" s="3"/>
      <c r="FA32" s="3"/>
      <c r="FB32" s="1176"/>
      <c r="FC32" s="1176"/>
      <c r="FD32" s="1176"/>
      <c r="FE32" s="1176"/>
      <c r="FF32" s="1176"/>
      <c r="FG32" s="1176"/>
      <c r="FH32" s="1176"/>
      <c r="FI32" s="1176"/>
      <c r="FJ32" s="1176"/>
      <c r="FK32" s="1176"/>
      <c r="FL32" s="1177"/>
      <c r="FM32" s="1180"/>
      <c r="FN32" s="1181"/>
      <c r="FO32" s="1181"/>
      <c r="FP32" s="1181"/>
      <c r="FQ32" s="1181"/>
      <c r="FR32" s="1181"/>
      <c r="FS32" s="1181"/>
      <c r="FT32" s="1181"/>
      <c r="FU32" s="1181"/>
      <c r="FV32" s="1181"/>
      <c r="FW32" s="1181"/>
      <c r="FX32" s="1181"/>
      <c r="FY32" s="1181"/>
      <c r="FZ32" s="1181"/>
      <c r="GA32" s="1181"/>
      <c r="GB32" s="1181"/>
      <c r="GC32" s="1181"/>
      <c r="GD32" s="1181"/>
      <c r="GE32" s="1181"/>
      <c r="GF32" s="1182"/>
      <c r="GG32" s="1180"/>
      <c r="GH32" s="1181"/>
      <c r="GI32" s="1181"/>
      <c r="GJ32" s="1181"/>
      <c r="GK32" s="1181"/>
      <c r="GL32" s="1181"/>
      <c r="GM32" s="1181"/>
      <c r="GN32" s="1181"/>
      <c r="GO32" s="1181"/>
      <c r="GP32" s="1181"/>
      <c r="GQ32" s="1181"/>
      <c r="GR32" s="1181"/>
      <c r="GS32" s="1182"/>
      <c r="GT32" s="1137"/>
      <c r="GU32" s="1138"/>
      <c r="GV32" s="1138"/>
      <c r="GW32" s="1138"/>
      <c r="GX32" s="1138"/>
      <c r="GY32" s="1138"/>
      <c r="GZ32" s="1138"/>
      <c r="HA32" s="1138"/>
      <c r="HB32" s="1138"/>
      <c r="HC32" s="1138"/>
      <c r="HD32" s="1138"/>
      <c r="HE32" s="1133"/>
      <c r="HF32" s="1164"/>
      <c r="HG32" s="1137"/>
      <c r="HH32" s="1138"/>
      <c r="HI32" s="1138"/>
      <c r="HJ32" s="1138"/>
      <c r="HK32" s="1138"/>
      <c r="HL32" s="1138"/>
      <c r="HM32" s="1138"/>
      <c r="HN32" s="1138"/>
      <c r="HO32" s="1138"/>
      <c r="HP32" s="1138"/>
      <c r="HQ32" s="1138"/>
      <c r="HR32" s="1138"/>
      <c r="HS32" s="1138"/>
      <c r="HT32" s="1138"/>
      <c r="HU32" s="1138"/>
      <c r="HV32" s="1138"/>
      <c r="HW32" s="1138"/>
      <c r="HX32" s="1133"/>
      <c r="HY32" s="1134"/>
      <c r="HZ32" s="3"/>
    </row>
    <row r="33" spans="1:234" ht="5.25" customHeight="1">
      <c r="A33" s="1365"/>
      <c r="B33" s="1365"/>
      <c r="C33" s="1365"/>
      <c r="D33" s="1365"/>
      <c r="E33" s="1365"/>
      <c r="F33" s="1365"/>
      <c r="G33" s="1365"/>
      <c r="H33" s="1365"/>
      <c r="I33" s="1365"/>
      <c r="J33" s="1366"/>
      <c r="K33" s="1431"/>
      <c r="L33" s="1489"/>
      <c r="M33" s="1489"/>
      <c r="N33" s="1489"/>
      <c r="O33" s="1489"/>
      <c r="P33" s="1489"/>
      <c r="Q33" s="1489"/>
      <c r="R33" s="1489"/>
      <c r="S33" s="1489"/>
      <c r="T33" s="1489"/>
      <c r="U33" s="1489"/>
      <c r="V33" s="1489"/>
      <c r="W33" s="1489"/>
      <c r="X33" s="1489"/>
      <c r="Y33" s="1489"/>
      <c r="Z33" s="1489"/>
      <c r="AA33" s="1489"/>
      <c r="AB33" s="1489"/>
      <c r="AC33" s="1489"/>
      <c r="AD33" s="1489"/>
      <c r="AE33" s="1489"/>
      <c r="AF33" s="1489"/>
      <c r="AG33" s="1489"/>
      <c r="AH33" s="1489"/>
      <c r="AI33" s="1489"/>
      <c r="AJ33" s="1489"/>
      <c r="AK33" s="1489"/>
      <c r="AL33" s="1489"/>
      <c r="AM33" s="1432"/>
      <c r="AN33" s="1388"/>
      <c r="AO33" s="1388"/>
      <c r="AP33" s="1388"/>
      <c r="AQ33" s="1388"/>
      <c r="AR33" s="1388"/>
      <c r="AS33" s="1388"/>
      <c r="AT33" s="1388"/>
      <c r="AU33" s="1388"/>
      <c r="AV33" s="1388"/>
      <c r="AW33" s="1388"/>
      <c r="AX33" s="1388"/>
      <c r="AY33" s="1388"/>
      <c r="AZ33" s="1388"/>
      <c r="BA33" s="1388"/>
      <c r="BB33" s="1388"/>
      <c r="BC33" s="1388"/>
      <c r="BD33" s="1388"/>
      <c r="BE33" s="1388"/>
      <c r="BF33" s="1388"/>
      <c r="BG33" s="1388"/>
      <c r="BH33" s="1388"/>
      <c r="BI33" s="1388"/>
      <c r="BJ33" s="1388"/>
      <c r="BK33" s="1388"/>
      <c r="BL33" s="1388"/>
      <c r="BM33" s="1388"/>
      <c r="BN33" s="1388"/>
      <c r="BO33" s="1389"/>
      <c r="BP33" s="1392"/>
      <c r="BQ33" s="1426"/>
      <c r="BR33" s="2"/>
      <c r="BS33" s="2"/>
      <c r="BT33" s="1730"/>
      <c r="BU33" s="1731"/>
      <c r="BV33" s="1731"/>
      <c r="BW33" s="1731"/>
      <c r="BX33" s="1731"/>
      <c r="BY33" s="1731"/>
      <c r="BZ33" s="1412"/>
      <c r="CA33" s="1413"/>
      <c r="CB33" s="1413"/>
      <c r="CC33" s="1413"/>
      <c r="CD33" s="1413"/>
      <c r="CE33" s="1413"/>
      <c r="CF33" s="1413"/>
      <c r="CG33" s="1413"/>
      <c r="CH33" s="1413"/>
      <c r="CI33" s="1413"/>
      <c r="CJ33" s="1413"/>
      <c r="CK33" s="1413"/>
      <c r="CL33" s="1413"/>
      <c r="CM33" s="1413"/>
      <c r="CN33" s="1413"/>
      <c r="CO33" s="1446"/>
      <c r="CP33" s="1401"/>
      <c r="CQ33" s="1402"/>
      <c r="CR33" s="1402"/>
      <c r="CS33" s="1403"/>
      <c r="CT33" s="1224"/>
      <c r="CU33" s="1225"/>
      <c r="CV33" s="1225"/>
      <c r="CW33" s="1225"/>
      <c r="CX33" s="1225"/>
      <c r="CY33" s="1225"/>
      <c r="CZ33" s="1225"/>
      <c r="DA33" s="1225"/>
      <c r="DB33" s="1225"/>
      <c r="DC33" s="1225"/>
      <c r="DD33" s="1225"/>
      <c r="DE33" s="1225"/>
      <c r="DF33" s="1225"/>
      <c r="DG33" s="1225"/>
      <c r="DH33" s="1225"/>
      <c r="DI33" s="1225"/>
      <c r="DJ33" s="1225"/>
      <c r="DK33" s="1225"/>
      <c r="DL33" s="1228"/>
      <c r="DM33" s="1229"/>
      <c r="DN33" s="2"/>
      <c r="DO33" s="1243"/>
      <c r="DP33" s="1243"/>
      <c r="DQ33" s="1243"/>
      <c r="DR33" s="1244"/>
      <c r="DS33" s="1199"/>
      <c r="DT33" s="1200"/>
      <c r="DU33" s="1200"/>
      <c r="DV33" s="1200"/>
      <c r="DW33" s="1200"/>
      <c r="DX33" s="1200"/>
      <c r="DY33" s="1200"/>
      <c r="DZ33" s="1200"/>
      <c r="EA33" s="1200"/>
      <c r="EB33" s="1204"/>
      <c r="EC33" s="1205"/>
      <c r="ED33" s="1218"/>
      <c r="EE33" s="1219"/>
      <c r="EF33" s="1219"/>
      <c r="EG33" s="1219"/>
      <c r="EH33" s="1219"/>
      <c r="EI33" s="1219"/>
      <c r="EJ33" s="1220"/>
      <c r="EK33" s="1209"/>
      <c r="EL33" s="1210"/>
      <c r="EM33" s="1210"/>
      <c r="EN33" s="1210"/>
      <c r="EO33" s="1210"/>
      <c r="EP33" s="1210"/>
      <c r="EQ33" s="1210"/>
      <c r="ER33" s="1210"/>
      <c r="ES33" s="1210"/>
      <c r="ET33" s="1210"/>
      <c r="EU33" s="1210"/>
      <c r="EV33" s="1210"/>
      <c r="EW33" s="1210"/>
      <c r="EX33" s="1202"/>
      <c r="EY33" s="1214"/>
      <c r="EZ33" s="3"/>
      <c r="FA33" s="3"/>
      <c r="FB33" s="1230"/>
      <c r="FC33" s="1230"/>
      <c r="FD33" s="1230"/>
      <c r="FE33" s="1230"/>
      <c r="FF33" s="1230"/>
      <c r="FG33" s="1230"/>
      <c r="FH33" s="1230"/>
      <c r="FI33" s="1230"/>
      <c r="FJ33" s="1230"/>
      <c r="FK33" s="1230"/>
      <c r="FL33" s="1231"/>
      <c r="FM33" s="1183"/>
      <c r="FN33" s="1184"/>
      <c r="FO33" s="1184"/>
      <c r="FP33" s="1184"/>
      <c r="FQ33" s="1184"/>
      <c r="FR33" s="1184"/>
      <c r="FS33" s="1184"/>
      <c r="FT33" s="1184"/>
      <c r="FU33" s="1184"/>
      <c r="FV33" s="1184"/>
      <c r="FW33" s="1184"/>
      <c r="FX33" s="1184"/>
      <c r="FY33" s="1184"/>
      <c r="FZ33" s="1184"/>
      <c r="GA33" s="1184"/>
      <c r="GB33" s="1184"/>
      <c r="GC33" s="1184"/>
      <c r="GD33" s="1184"/>
      <c r="GE33" s="1184"/>
      <c r="GF33" s="1185"/>
      <c r="GG33" s="1183"/>
      <c r="GH33" s="1184"/>
      <c r="GI33" s="1184"/>
      <c r="GJ33" s="1184"/>
      <c r="GK33" s="1184"/>
      <c r="GL33" s="1184"/>
      <c r="GM33" s="1184"/>
      <c r="GN33" s="1184"/>
      <c r="GO33" s="1184"/>
      <c r="GP33" s="1184"/>
      <c r="GQ33" s="1184"/>
      <c r="GR33" s="1184"/>
      <c r="GS33" s="1185"/>
      <c r="GT33" s="1139"/>
      <c r="GU33" s="1140"/>
      <c r="GV33" s="1140"/>
      <c r="GW33" s="1140"/>
      <c r="GX33" s="1140"/>
      <c r="GY33" s="1140"/>
      <c r="GZ33" s="1140"/>
      <c r="HA33" s="1140"/>
      <c r="HB33" s="1140"/>
      <c r="HC33" s="1140"/>
      <c r="HD33" s="1140"/>
      <c r="HE33" s="1153"/>
      <c r="HF33" s="1166"/>
      <c r="HG33" s="1139"/>
      <c r="HH33" s="1140"/>
      <c r="HI33" s="1140"/>
      <c r="HJ33" s="1140"/>
      <c r="HK33" s="1140"/>
      <c r="HL33" s="1140"/>
      <c r="HM33" s="1140"/>
      <c r="HN33" s="1140"/>
      <c r="HO33" s="1140"/>
      <c r="HP33" s="1140"/>
      <c r="HQ33" s="1140"/>
      <c r="HR33" s="1140"/>
      <c r="HS33" s="1140"/>
      <c r="HT33" s="1140"/>
      <c r="HU33" s="1140"/>
      <c r="HV33" s="1140"/>
      <c r="HW33" s="1140"/>
      <c r="HX33" s="1135"/>
      <c r="HY33" s="1136"/>
      <c r="HZ33" s="3"/>
    </row>
    <row r="34" spans="1:234" ht="5.25" customHeight="1">
      <c r="A34" s="1365"/>
      <c r="B34" s="1365"/>
      <c r="C34" s="1365"/>
      <c r="D34" s="1365"/>
      <c r="E34" s="1365"/>
      <c r="F34" s="1365"/>
      <c r="G34" s="1365"/>
      <c r="H34" s="1365"/>
      <c r="I34" s="1365"/>
      <c r="J34" s="1366"/>
      <c r="K34" s="1407" t="s">
        <v>90</v>
      </c>
      <c r="L34" s="1407"/>
      <c r="M34" s="1407"/>
      <c r="N34" s="1407"/>
      <c r="O34" s="1407"/>
      <c r="P34" s="1407"/>
      <c r="Q34" s="1407"/>
      <c r="R34" s="1407"/>
      <c r="S34" s="1407"/>
      <c r="T34" s="1407"/>
      <c r="U34" s="1407"/>
      <c r="V34" s="1407"/>
      <c r="W34" s="1407"/>
      <c r="X34" s="1407"/>
      <c r="Y34" s="1407"/>
      <c r="Z34" s="1407"/>
      <c r="AA34" s="1407"/>
      <c r="AB34" s="1407"/>
      <c r="AC34" s="1407"/>
      <c r="AD34" s="1407"/>
      <c r="AE34" s="1407"/>
      <c r="AF34" s="1407"/>
      <c r="AG34" s="1407"/>
      <c r="AH34" s="1407"/>
      <c r="AI34" s="1407"/>
      <c r="AJ34" s="1407"/>
      <c r="AK34" s="1407"/>
      <c r="AL34" s="1407"/>
      <c r="AM34" s="1407"/>
      <c r="AN34" s="1388" t="str">
        <f>IF(入力シート!O56&gt;=1,入力シート!Q56,"")</f>
        <v/>
      </c>
      <c r="AO34" s="1388"/>
      <c r="AP34" s="1388"/>
      <c r="AQ34" s="1388"/>
      <c r="AR34" s="1388"/>
      <c r="AS34" s="1388"/>
      <c r="AT34" s="1388"/>
      <c r="AU34" s="1388"/>
      <c r="AV34" s="1388"/>
      <c r="AW34" s="1388"/>
      <c r="AX34" s="1388"/>
      <c r="AY34" s="1388"/>
      <c r="AZ34" s="1388"/>
      <c r="BA34" s="1388"/>
      <c r="BB34" s="1388"/>
      <c r="BC34" s="1388"/>
      <c r="BD34" s="1388"/>
      <c r="BE34" s="1388"/>
      <c r="BF34" s="1388"/>
      <c r="BG34" s="1388"/>
      <c r="BH34" s="1388"/>
      <c r="BI34" s="1388"/>
      <c r="BJ34" s="1388"/>
      <c r="BK34" s="1388"/>
      <c r="BL34" s="1388"/>
      <c r="BM34" s="1388"/>
      <c r="BN34" s="1388"/>
      <c r="BO34" s="1389"/>
      <c r="BP34" s="1392" t="s">
        <v>151</v>
      </c>
      <c r="BQ34" s="1426"/>
      <c r="BR34" s="2"/>
      <c r="BS34" s="2"/>
      <c r="BT34" s="1730"/>
      <c r="BU34" s="1731"/>
      <c r="BV34" s="1731"/>
      <c r="BW34" s="1731"/>
      <c r="BX34" s="1731"/>
      <c r="BY34" s="1731"/>
      <c r="BZ34" s="1415"/>
      <c r="CA34" s="1416"/>
      <c r="CB34" s="1416"/>
      <c r="CC34" s="1416"/>
      <c r="CD34" s="1416"/>
      <c r="CE34" s="1416"/>
      <c r="CF34" s="1416"/>
      <c r="CG34" s="1416"/>
      <c r="CH34" s="1416"/>
      <c r="CI34" s="1416"/>
      <c r="CJ34" s="1416"/>
      <c r="CK34" s="1416"/>
      <c r="CL34" s="1416"/>
      <c r="CM34" s="1416"/>
      <c r="CN34" s="1416"/>
      <c r="CO34" s="1447"/>
      <c r="CP34" s="1442"/>
      <c r="CQ34" s="1443"/>
      <c r="CR34" s="1443"/>
      <c r="CS34" s="1444"/>
      <c r="CT34" s="1224"/>
      <c r="CU34" s="1225"/>
      <c r="CV34" s="1225"/>
      <c r="CW34" s="1225"/>
      <c r="CX34" s="1225"/>
      <c r="CY34" s="1225"/>
      <c r="CZ34" s="1225"/>
      <c r="DA34" s="1225"/>
      <c r="DB34" s="1225"/>
      <c r="DC34" s="1225"/>
      <c r="DD34" s="1225"/>
      <c r="DE34" s="1225"/>
      <c r="DF34" s="1225"/>
      <c r="DG34" s="1225"/>
      <c r="DH34" s="1225"/>
      <c r="DI34" s="1225"/>
      <c r="DJ34" s="1225"/>
      <c r="DK34" s="1225"/>
      <c r="DL34" s="1228"/>
      <c r="DM34" s="1229"/>
      <c r="DN34" s="2"/>
      <c r="DO34" s="1193">
        <v>12</v>
      </c>
      <c r="DP34" s="1193"/>
      <c r="DQ34" s="1193"/>
      <c r="DR34" s="1194"/>
      <c r="DS34" s="1197"/>
      <c r="DT34" s="1198"/>
      <c r="DU34" s="1198"/>
      <c r="DV34" s="1198"/>
      <c r="DW34" s="1198"/>
      <c r="DX34" s="1198"/>
      <c r="DY34" s="1198"/>
      <c r="DZ34" s="1198"/>
      <c r="EA34" s="1198"/>
      <c r="EB34" s="1201"/>
      <c r="EC34" s="1203"/>
      <c r="ED34" s="1215"/>
      <c r="EE34" s="1216"/>
      <c r="EF34" s="1216"/>
      <c r="EG34" s="1216"/>
      <c r="EH34" s="1216"/>
      <c r="EI34" s="1216"/>
      <c r="EJ34" s="1418"/>
      <c r="EK34" s="1207" t="str">
        <f>IF(入力シート!I45="","",入力シート!I45)</f>
        <v/>
      </c>
      <c r="EL34" s="1208"/>
      <c r="EM34" s="1208"/>
      <c r="EN34" s="1208"/>
      <c r="EO34" s="1208"/>
      <c r="EP34" s="1208"/>
      <c r="EQ34" s="1208"/>
      <c r="ER34" s="1208"/>
      <c r="ES34" s="1208"/>
      <c r="ET34" s="1208"/>
      <c r="EU34" s="1208"/>
      <c r="EV34" s="1208"/>
      <c r="EW34" s="1208"/>
      <c r="EX34" s="1201"/>
      <c r="EY34" s="1213"/>
      <c r="EZ34" s="3"/>
      <c r="FA34" s="3"/>
      <c r="FB34" s="1176"/>
      <c r="FC34" s="1176"/>
      <c r="FD34" s="1176"/>
      <c r="FE34" s="1176"/>
      <c r="FF34" s="1176"/>
      <c r="FG34" s="1176"/>
      <c r="FH34" s="1176"/>
      <c r="FI34" s="1176"/>
      <c r="FJ34" s="1176"/>
      <c r="FK34" s="1176"/>
      <c r="FL34" s="1853"/>
      <c r="FM34" s="1180"/>
      <c r="FN34" s="1181"/>
      <c r="FO34" s="1181"/>
      <c r="FP34" s="1181"/>
      <c r="FQ34" s="1181"/>
      <c r="FR34" s="1181"/>
      <c r="FS34" s="1181"/>
      <c r="FT34" s="1181"/>
      <c r="FU34" s="1181"/>
      <c r="FV34" s="1181"/>
      <c r="FW34" s="1181"/>
      <c r="FX34" s="1181"/>
      <c r="FY34" s="1181"/>
      <c r="FZ34" s="1181"/>
      <c r="GA34" s="1181"/>
      <c r="GB34" s="1181"/>
      <c r="GC34" s="1181"/>
      <c r="GD34" s="1181"/>
      <c r="GE34" s="1181"/>
      <c r="GF34" s="1835"/>
      <c r="GG34" s="1180"/>
      <c r="GH34" s="1181"/>
      <c r="GI34" s="1181"/>
      <c r="GJ34" s="1181"/>
      <c r="GK34" s="1181"/>
      <c r="GL34" s="1181"/>
      <c r="GM34" s="1181"/>
      <c r="GN34" s="1181"/>
      <c r="GO34" s="1181"/>
      <c r="GP34" s="1181"/>
      <c r="GQ34" s="1181"/>
      <c r="GR34" s="1181"/>
      <c r="GS34" s="1835"/>
      <c r="GT34" s="1137"/>
      <c r="GU34" s="1138"/>
      <c r="GV34" s="1138"/>
      <c r="GW34" s="1138"/>
      <c r="GX34" s="1138"/>
      <c r="GY34" s="1138"/>
      <c r="GZ34" s="1138"/>
      <c r="HA34" s="1138"/>
      <c r="HB34" s="1138"/>
      <c r="HC34" s="1138"/>
      <c r="HD34" s="1138"/>
      <c r="HE34" s="1135"/>
      <c r="HF34" s="1135"/>
      <c r="HG34" s="1137"/>
      <c r="HH34" s="1138"/>
      <c r="HI34" s="1138"/>
      <c r="HJ34" s="1138"/>
      <c r="HK34" s="1138"/>
      <c r="HL34" s="1138"/>
      <c r="HM34" s="1138"/>
      <c r="HN34" s="1138"/>
      <c r="HO34" s="1138"/>
      <c r="HP34" s="1138"/>
      <c r="HQ34" s="1138"/>
      <c r="HR34" s="1138"/>
      <c r="HS34" s="1138"/>
      <c r="HT34" s="1138"/>
      <c r="HU34" s="1138"/>
      <c r="HV34" s="1138"/>
      <c r="HW34" s="1138"/>
      <c r="HX34" s="1133"/>
      <c r="HY34" s="1134"/>
      <c r="HZ34" s="3"/>
    </row>
    <row r="35" spans="1:234" ht="5.25" customHeight="1">
      <c r="A35" s="1365"/>
      <c r="B35" s="1365"/>
      <c r="C35" s="1365"/>
      <c r="D35" s="1365"/>
      <c r="E35" s="1365"/>
      <c r="F35" s="1365"/>
      <c r="G35" s="1365"/>
      <c r="H35" s="1365"/>
      <c r="I35" s="1365"/>
      <c r="J35" s="1366"/>
      <c r="K35" s="1407"/>
      <c r="L35" s="1407"/>
      <c r="M35" s="1407"/>
      <c r="N35" s="1407"/>
      <c r="O35" s="1407"/>
      <c r="P35" s="1407"/>
      <c r="Q35" s="1407"/>
      <c r="R35" s="1407"/>
      <c r="S35" s="1407"/>
      <c r="T35" s="1407"/>
      <c r="U35" s="1407"/>
      <c r="V35" s="1407"/>
      <c r="W35" s="1407"/>
      <c r="X35" s="1407"/>
      <c r="Y35" s="1407"/>
      <c r="Z35" s="1407"/>
      <c r="AA35" s="1407"/>
      <c r="AB35" s="1407"/>
      <c r="AC35" s="1407"/>
      <c r="AD35" s="1407"/>
      <c r="AE35" s="1407"/>
      <c r="AF35" s="1407"/>
      <c r="AG35" s="1407"/>
      <c r="AH35" s="1407"/>
      <c r="AI35" s="1407"/>
      <c r="AJ35" s="1407"/>
      <c r="AK35" s="1407"/>
      <c r="AL35" s="1407"/>
      <c r="AM35" s="1407"/>
      <c r="AN35" s="1388"/>
      <c r="AO35" s="1388"/>
      <c r="AP35" s="1388"/>
      <c r="AQ35" s="1388"/>
      <c r="AR35" s="1388"/>
      <c r="AS35" s="1388"/>
      <c r="AT35" s="1388"/>
      <c r="AU35" s="1388"/>
      <c r="AV35" s="1388"/>
      <c r="AW35" s="1388"/>
      <c r="AX35" s="1388"/>
      <c r="AY35" s="1388"/>
      <c r="AZ35" s="1388"/>
      <c r="BA35" s="1388"/>
      <c r="BB35" s="1388"/>
      <c r="BC35" s="1388"/>
      <c r="BD35" s="1388"/>
      <c r="BE35" s="1388"/>
      <c r="BF35" s="1388"/>
      <c r="BG35" s="1388"/>
      <c r="BH35" s="1388"/>
      <c r="BI35" s="1388"/>
      <c r="BJ35" s="1388"/>
      <c r="BK35" s="1388"/>
      <c r="BL35" s="1388"/>
      <c r="BM35" s="1388"/>
      <c r="BN35" s="1388"/>
      <c r="BO35" s="1389"/>
      <c r="BP35" s="1392"/>
      <c r="BQ35" s="1426"/>
      <c r="BR35" s="2"/>
      <c r="BS35" s="2"/>
      <c r="BT35" s="1730"/>
      <c r="BU35" s="1731"/>
      <c r="BV35" s="1731"/>
      <c r="BW35" s="1731"/>
      <c r="BX35" s="1731"/>
      <c r="BY35" s="1731"/>
      <c r="BZ35" s="1409" t="s">
        <v>29</v>
      </c>
      <c r="CA35" s="1410"/>
      <c r="CB35" s="1410"/>
      <c r="CC35" s="1410"/>
      <c r="CD35" s="1410"/>
      <c r="CE35" s="1410"/>
      <c r="CF35" s="1410"/>
      <c r="CG35" s="1410"/>
      <c r="CH35" s="1410"/>
      <c r="CI35" s="1410"/>
      <c r="CJ35" s="1410"/>
      <c r="CK35" s="1410"/>
      <c r="CL35" s="1410"/>
      <c r="CM35" s="1410"/>
      <c r="CN35" s="1410"/>
      <c r="CO35" s="1445"/>
      <c r="CP35" s="1398" t="s">
        <v>25</v>
      </c>
      <c r="CQ35" s="1399"/>
      <c r="CR35" s="1399"/>
      <c r="CS35" s="1400"/>
      <c r="CT35" s="1224"/>
      <c r="CU35" s="1225"/>
      <c r="CV35" s="1225"/>
      <c r="CW35" s="1225"/>
      <c r="CX35" s="1225"/>
      <c r="CY35" s="1225"/>
      <c r="CZ35" s="1225"/>
      <c r="DA35" s="1225"/>
      <c r="DB35" s="1225"/>
      <c r="DC35" s="1225"/>
      <c r="DD35" s="1225"/>
      <c r="DE35" s="1225"/>
      <c r="DF35" s="1225"/>
      <c r="DG35" s="1225"/>
      <c r="DH35" s="1225"/>
      <c r="DI35" s="1225"/>
      <c r="DJ35" s="1225"/>
      <c r="DK35" s="1225"/>
      <c r="DL35" s="1226"/>
      <c r="DM35" s="1227"/>
      <c r="DN35" s="2"/>
      <c r="DO35" s="1195"/>
      <c r="DP35" s="1195"/>
      <c r="DQ35" s="1195"/>
      <c r="DR35" s="1196"/>
      <c r="DS35" s="1211"/>
      <c r="DT35" s="1212"/>
      <c r="DU35" s="1212"/>
      <c r="DV35" s="1212"/>
      <c r="DW35" s="1212"/>
      <c r="DX35" s="1212"/>
      <c r="DY35" s="1212"/>
      <c r="DZ35" s="1212"/>
      <c r="EA35" s="1212"/>
      <c r="EB35" s="1202"/>
      <c r="EC35" s="1497"/>
      <c r="ED35" s="1420"/>
      <c r="EE35" s="1421"/>
      <c r="EF35" s="1421"/>
      <c r="EG35" s="1421"/>
      <c r="EH35" s="1421"/>
      <c r="EI35" s="1421"/>
      <c r="EJ35" s="1422"/>
      <c r="EK35" s="1209"/>
      <c r="EL35" s="1210"/>
      <c r="EM35" s="1210"/>
      <c r="EN35" s="1210"/>
      <c r="EO35" s="1210"/>
      <c r="EP35" s="1210"/>
      <c r="EQ35" s="1210"/>
      <c r="ER35" s="1210"/>
      <c r="ES35" s="1210"/>
      <c r="ET35" s="1210"/>
      <c r="EU35" s="1210"/>
      <c r="EV35" s="1210"/>
      <c r="EW35" s="1210"/>
      <c r="EX35" s="1202"/>
      <c r="EY35" s="1214"/>
      <c r="EZ35" s="3"/>
      <c r="FA35" s="3"/>
      <c r="FB35" s="1820"/>
      <c r="FC35" s="1820"/>
      <c r="FD35" s="1820"/>
      <c r="FE35" s="1820"/>
      <c r="FF35" s="1820"/>
      <c r="FG35" s="1820"/>
      <c r="FH35" s="1820"/>
      <c r="FI35" s="1820"/>
      <c r="FJ35" s="1820"/>
      <c r="FK35" s="1820"/>
      <c r="FL35" s="1854"/>
      <c r="FM35" s="1722"/>
      <c r="FN35" s="1598"/>
      <c r="FO35" s="1598"/>
      <c r="FP35" s="1598"/>
      <c r="FQ35" s="1598"/>
      <c r="FR35" s="1598"/>
      <c r="FS35" s="1598"/>
      <c r="FT35" s="1598"/>
      <c r="FU35" s="1598"/>
      <c r="FV35" s="1598"/>
      <c r="FW35" s="1598"/>
      <c r="FX35" s="1598"/>
      <c r="FY35" s="1598"/>
      <c r="FZ35" s="1598"/>
      <c r="GA35" s="1598"/>
      <c r="GB35" s="1598"/>
      <c r="GC35" s="1598"/>
      <c r="GD35" s="1598"/>
      <c r="GE35" s="1598"/>
      <c r="GF35" s="1836"/>
      <c r="GG35" s="1722"/>
      <c r="GH35" s="1598"/>
      <c r="GI35" s="1598"/>
      <c r="GJ35" s="1598"/>
      <c r="GK35" s="1598"/>
      <c r="GL35" s="1598"/>
      <c r="GM35" s="1598"/>
      <c r="GN35" s="1598"/>
      <c r="GO35" s="1598"/>
      <c r="GP35" s="1598"/>
      <c r="GQ35" s="1598"/>
      <c r="GR35" s="1598"/>
      <c r="GS35" s="1836"/>
      <c r="GT35" s="1149"/>
      <c r="GU35" s="1150"/>
      <c r="GV35" s="1150"/>
      <c r="GW35" s="1150"/>
      <c r="GX35" s="1150"/>
      <c r="GY35" s="1150"/>
      <c r="GZ35" s="1150"/>
      <c r="HA35" s="1150"/>
      <c r="HB35" s="1150"/>
      <c r="HC35" s="1150"/>
      <c r="HD35" s="1150"/>
      <c r="HE35" s="1135"/>
      <c r="HF35" s="1135"/>
      <c r="HG35" s="1149"/>
      <c r="HH35" s="1150"/>
      <c r="HI35" s="1150"/>
      <c r="HJ35" s="1150"/>
      <c r="HK35" s="1150"/>
      <c r="HL35" s="1150"/>
      <c r="HM35" s="1150"/>
      <c r="HN35" s="1150"/>
      <c r="HO35" s="1150"/>
      <c r="HP35" s="1150"/>
      <c r="HQ35" s="1150"/>
      <c r="HR35" s="1150"/>
      <c r="HS35" s="1150"/>
      <c r="HT35" s="1150"/>
      <c r="HU35" s="1150"/>
      <c r="HV35" s="1150"/>
      <c r="HW35" s="1150"/>
      <c r="HX35" s="1135"/>
      <c r="HY35" s="1136"/>
      <c r="HZ35" s="3"/>
    </row>
    <row r="36" spans="1:234" ht="5.25" customHeight="1">
      <c r="A36" s="1365"/>
      <c r="B36" s="1365"/>
      <c r="C36" s="1365"/>
      <c r="D36" s="1365"/>
      <c r="E36" s="1365"/>
      <c r="F36" s="1365"/>
      <c r="G36" s="1365"/>
      <c r="H36" s="1365"/>
      <c r="I36" s="1365"/>
      <c r="J36" s="1366"/>
      <c r="K36" s="1408"/>
      <c r="L36" s="1408"/>
      <c r="M36" s="1408"/>
      <c r="N36" s="1408"/>
      <c r="O36" s="1408"/>
      <c r="P36" s="1408"/>
      <c r="Q36" s="1408"/>
      <c r="R36" s="1408"/>
      <c r="S36" s="1408"/>
      <c r="T36" s="1408"/>
      <c r="U36" s="1408"/>
      <c r="V36" s="1408"/>
      <c r="W36" s="1408"/>
      <c r="X36" s="1408"/>
      <c r="Y36" s="1408"/>
      <c r="Z36" s="1408"/>
      <c r="AA36" s="1408"/>
      <c r="AB36" s="1408"/>
      <c r="AC36" s="1408"/>
      <c r="AD36" s="1408"/>
      <c r="AE36" s="1408"/>
      <c r="AF36" s="1408"/>
      <c r="AG36" s="1408"/>
      <c r="AH36" s="1408"/>
      <c r="AI36" s="1408"/>
      <c r="AJ36" s="1408"/>
      <c r="AK36" s="1408"/>
      <c r="AL36" s="1408"/>
      <c r="AM36" s="1408"/>
      <c r="AN36" s="1390"/>
      <c r="AO36" s="1390"/>
      <c r="AP36" s="1390"/>
      <c r="AQ36" s="1390"/>
      <c r="AR36" s="1390"/>
      <c r="AS36" s="1390"/>
      <c r="AT36" s="1390"/>
      <c r="AU36" s="1390"/>
      <c r="AV36" s="1390"/>
      <c r="AW36" s="1390"/>
      <c r="AX36" s="1390"/>
      <c r="AY36" s="1390"/>
      <c r="AZ36" s="1390"/>
      <c r="BA36" s="1390"/>
      <c r="BB36" s="1390"/>
      <c r="BC36" s="1390"/>
      <c r="BD36" s="1390"/>
      <c r="BE36" s="1390"/>
      <c r="BF36" s="1390"/>
      <c r="BG36" s="1390"/>
      <c r="BH36" s="1390"/>
      <c r="BI36" s="1390"/>
      <c r="BJ36" s="1390"/>
      <c r="BK36" s="1390"/>
      <c r="BL36" s="1390"/>
      <c r="BM36" s="1390"/>
      <c r="BN36" s="1390"/>
      <c r="BO36" s="1391"/>
      <c r="BP36" s="1394"/>
      <c r="BQ36" s="1427"/>
      <c r="BR36" s="2"/>
      <c r="BS36" s="2"/>
      <c r="BT36" s="1730"/>
      <c r="BU36" s="1731"/>
      <c r="BV36" s="1731"/>
      <c r="BW36" s="1731"/>
      <c r="BX36" s="1731"/>
      <c r="BY36" s="1731"/>
      <c r="BZ36" s="1412"/>
      <c r="CA36" s="1413"/>
      <c r="CB36" s="1413"/>
      <c r="CC36" s="1413"/>
      <c r="CD36" s="1413"/>
      <c r="CE36" s="1413"/>
      <c r="CF36" s="1413"/>
      <c r="CG36" s="1413"/>
      <c r="CH36" s="1413"/>
      <c r="CI36" s="1413"/>
      <c r="CJ36" s="1413"/>
      <c r="CK36" s="1413"/>
      <c r="CL36" s="1413"/>
      <c r="CM36" s="1413"/>
      <c r="CN36" s="1413"/>
      <c r="CO36" s="1446"/>
      <c r="CP36" s="1401"/>
      <c r="CQ36" s="1402"/>
      <c r="CR36" s="1402"/>
      <c r="CS36" s="1403"/>
      <c r="CT36" s="1224"/>
      <c r="CU36" s="1225"/>
      <c r="CV36" s="1225"/>
      <c r="CW36" s="1225"/>
      <c r="CX36" s="1225"/>
      <c r="CY36" s="1225"/>
      <c r="CZ36" s="1225"/>
      <c r="DA36" s="1225"/>
      <c r="DB36" s="1225"/>
      <c r="DC36" s="1225"/>
      <c r="DD36" s="1225"/>
      <c r="DE36" s="1225"/>
      <c r="DF36" s="1225"/>
      <c r="DG36" s="1225"/>
      <c r="DH36" s="1225"/>
      <c r="DI36" s="1225"/>
      <c r="DJ36" s="1225"/>
      <c r="DK36" s="1225"/>
      <c r="DL36" s="1228"/>
      <c r="DM36" s="1229"/>
      <c r="DN36" s="2"/>
      <c r="DO36" s="1257" t="s">
        <v>98</v>
      </c>
      <c r="DP36" s="1257"/>
      <c r="DQ36" s="1257"/>
      <c r="DR36" s="1257"/>
      <c r="DS36" s="1257"/>
      <c r="DT36" s="1257"/>
      <c r="DU36" s="1257"/>
      <c r="DV36" s="1257"/>
      <c r="DW36" s="1257"/>
      <c r="DX36" s="1257"/>
      <c r="DY36" s="1257"/>
      <c r="DZ36" s="1257"/>
      <c r="EA36" s="1257"/>
      <c r="EB36" s="1257"/>
      <c r="EC36" s="1257"/>
      <c r="ED36" s="1257"/>
      <c r="EE36" s="1270"/>
      <c r="EF36" s="1807"/>
      <c r="EG36" s="1808"/>
      <c r="EH36" s="1808"/>
      <c r="EI36" s="1808"/>
      <c r="EJ36" s="1808"/>
      <c r="EK36" s="1808"/>
      <c r="EL36" s="1808"/>
      <c r="EM36" s="1808"/>
      <c r="EN36" s="1808"/>
      <c r="EO36" s="1808"/>
      <c r="EP36" s="1808"/>
      <c r="EQ36" s="1808"/>
      <c r="ER36" s="1808"/>
      <c r="ES36" s="1808"/>
      <c r="ET36" s="1808"/>
      <c r="EU36" s="1808"/>
      <c r="EV36" s="1808"/>
      <c r="EW36" s="1808"/>
      <c r="EX36" s="1133" t="s">
        <v>151</v>
      </c>
      <c r="EY36" s="1134"/>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1160" t="s">
        <v>111</v>
      </c>
      <c r="GU36" s="1160"/>
      <c r="GV36" s="1160"/>
      <c r="GW36" s="1160"/>
      <c r="GX36" s="1160"/>
      <c r="GY36" s="1160"/>
      <c r="GZ36" s="1160"/>
      <c r="HA36" s="1160"/>
      <c r="HB36" s="1160"/>
      <c r="HC36" s="1160"/>
      <c r="HD36" s="1160"/>
      <c r="HE36" s="1160"/>
      <c r="HF36" s="1161"/>
      <c r="HG36" s="1137"/>
      <c r="HH36" s="1138"/>
      <c r="HI36" s="1138"/>
      <c r="HJ36" s="1138"/>
      <c r="HK36" s="1138"/>
      <c r="HL36" s="1138"/>
      <c r="HM36" s="1138"/>
      <c r="HN36" s="1138"/>
      <c r="HO36" s="1138"/>
      <c r="HP36" s="1138"/>
      <c r="HQ36" s="1138"/>
      <c r="HR36" s="1138"/>
      <c r="HS36" s="1138"/>
      <c r="HT36" s="1138"/>
      <c r="HU36" s="1138"/>
      <c r="HV36" s="1138"/>
      <c r="HW36" s="1138"/>
      <c r="HX36" s="1138"/>
      <c r="HY36" s="1167"/>
      <c r="HZ36" s="3"/>
    </row>
    <row r="37" spans="1:234" ht="5.25" customHeight="1">
      <c r="A37" s="1370" t="s">
        <v>513</v>
      </c>
      <c r="B37" s="1370"/>
      <c r="C37" s="1370"/>
      <c r="D37" s="1370"/>
      <c r="E37" s="1370"/>
      <c r="F37" s="1370"/>
      <c r="G37" s="1370"/>
      <c r="H37" s="1370"/>
      <c r="I37" s="1370"/>
      <c r="J37" s="1371"/>
      <c r="K37" s="1466" t="s">
        <v>73</v>
      </c>
      <c r="L37" s="1466"/>
      <c r="M37" s="1466"/>
      <c r="N37" s="1466"/>
      <c r="O37" s="1466"/>
      <c r="P37" s="1466"/>
      <c r="Q37" s="1466"/>
      <c r="R37" s="1466"/>
      <c r="S37" s="1466"/>
      <c r="T37" s="1466"/>
      <c r="U37" s="1466"/>
      <c r="V37" s="1466"/>
      <c r="W37" s="1466"/>
      <c r="X37" s="1466"/>
      <c r="Y37" s="1466"/>
      <c r="Z37" s="1466"/>
      <c r="AA37" s="1466"/>
      <c r="AB37" s="1466"/>
      <c r="AC37" s="1466"/>
      <c r="AD37" s="1466"/>
      <c r="AE37" s="1466"/>
      <c r="AF37" s="1466"/>
      <c r="AG37" s="1466"/>
      <c r="AH37" s="1466"/>
      <c r="AI37" s="1466"/>
      <c r="AJ37" s="1466"/>
      <c r="AK37" s="1466"/>
      <c r="AL37" s="1466"/>
      <c r="AM37" s="1466"/>
      <c r="AN37" s="1466" t="s">
        <v>74</v>
      </c>
      <c r="AO37" s="1466"/>
      <c r="AP37" s="1466"/>
      <c r="AQ37" s="1466"/>
      <c r="AR37" s="1466"/>
      <c r="AS37" s="1466"/>
      <c r="AT37" s="1466"/>
      <c r="AU37" s="1466"/>
      <c r="AV37" s="1466"/>
      <c r="AW37" s="1466"/>
      <c r="AX37" s="1466"/>
      <c r="AY37" s="1466"/>
      <c r="AZ37" s="1466"/>
      <c r="BA37" s="1466"/>
      <c r="BB37" s="1466"/>
      <c r="BC37" s="1466"/>
      <c r="BD37" s="1466"/>
      <c r="BE37" s="1466"/>
      <c r="BF37" s="1466"/>
      <c r="BG37" s="1466"/>
      <c r="BH37" s="1466"/>
      <c r="BI37" s="1466"/>
      <c r="BJ37" s="1466"/>
      <c r="BK37" s="1466"/>
      <c r="BL37" s="1466"/>
      <c r="BM37" s="1466"/>
      <c r="BN37" s="1466"/>
      <c r="BO37" s="1466"/>
      <c r="BP37" s="1466"/>
      <c r="BQ37" s="1467"/>
      <c r="BR37" s="2"/>
      <c r="BS37" s="2"/>
      <c r="BT37" s="1730"/>
      <c r="BU37" s="1731"/>
      <c r="BV37" s="1731"/>
      <c r="BW37" s="1731"/>
      <c r="BX37" s="1731"/>
      <c r="BY37" s="1731"/>
      <c r="BZ37" s="1415"/>
      <c r="CA37" s="1416"/>
      <c r="CB37" s="1416"/>
      <c r="CC37" s="1416"/>
      <c r="CD37" s="1416"/>
      <c r="CE37" s="1416"/>
      <c r="CF37" s="1416"/>
      <c r="CG37" s="1416"/>
      <c r="CH37" s="1416"/>
      <c r="CI37" s="1416"/>
      <c r="CJ37" s="1416"/>
      <c r="CK37" s="1416"/>
      <c r="CL37" s="1416"/>
      <c r="CM37" s="1416"/>
      <c r="CN37" s="1416"/>
      <c r="CO37" s="1447"/>
      <c r="CP37" s="1404"/>
      <c r="CQ37" s="1405"/>
      <c r="CR37" s="1405"/>
      <c r="CS37" s="1406"/>
      <c r="CT37" s="1224"/>
      <c r="CU37" s="1225"/>
      <c r="CV37" s="1225"/>
      <c r="CW37" s="1225"/>
      <c r="CX37" s="1225"/>
      <c r="CY37" s="1225"/>
      <c r="CZ37" s="1225"/>
      <c r="DA37" s="1225"/>
      <c r="DB37" s="1225"/>
      <c r="DC37" s="1225"/>
      <c r="DD37" s="1225"/>
      <c r="DE37" s="1225"/>
      <c r="DF37" s="1225"/>
      <c r="DG37" s="1225"/>
      <c r="DH37" s="1225"/>
      <c r="DI37" s="1225"/>
      <c r="DJ37" s="1225"/>
      <c r="DK37" s="1225"/>
      <c r="DL37" s="1228"/>
      <c r="DM37" s="1229"/>
      <c r="DN37" s="2"/>
      <c r="DO37" s="1171"/>
      <c r="DP37" s="1171"/>
      <c r="DQ37" s="1171"/>
      <c r="DR37" s="1171"/>
      <c r="DS37" s="1171"/>
      <c r="DT37" s="1171"/>
      <c r="DU37" s="1171"/>
      <c r="DV37" s="1171"/>
      <c r="DW37" s="1171"/>
      <c r="DX37" s="1171"/>
      <c r="DY37" s="1171"/>
      <c r="DZ37" s="1171"/>
      <c r="EA37" s="1171"/>
      <c r="EB37" s="1171"/>
      <c r="EC37" s="1171"/>
      <c r="ED37" s="1171"/>
      <c r="EE37" s="1186"/>
      <c r="EF37" s="1809"/>
      <c r="EG37" s="1810"/>
      <c r="EH37" s="1810"/>
      <c r="EI37" s="1810"/>
      <c r="EJ37" s="1810"/>
      <c r="EK37" s="1810"/>
      <c r="EL37" s="1810"/>
      <c r="EM37" s="1810"/>
      <c r="EN37" s="1810"/>
      <c r="EO37" s="1810"/>
      <c r="EP37" s="1810"/>
      <c r="EQ37" s="1810"/>
      <c r="ER37" s="1810"/>
      <c r="ES37" s="1810"/>
      <c r="ET37" s="1810"/>
      <c r="EU37" s="1810"/>
      <c r="EV37" s="1810"/>
      <c r="EW37" s="1810"/>
      <c r="EX37" s="1135"/>
      <c r="EY37" s="1136"/>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1162"/>
      <c r="GU37" s="1162"/>
      <c r="GV37" s="1162"/>
      <c r="GW37" s="1162"/>
      <c r="GX37" s="1162"/>
      <c r="GY37" s="1162"/>
      <c r="GZ37" s="1162"/>
      <c r="HA37" s="1162"/>
      <c r="HB37" s="1162"/>
      <c r="HC37" s="1162"/>
      <c r="HD37" s="1162"/>
      <c r="HE37" s="1162"/>
      <c r="HF37" s="1163"/>
      <c r="HG37" s="1149"/>
      <c r="HH37" s="1150"/>
      <c r="HI37" s="1150"/>
      <c r="HJ37" s="1150"/>
      <c r="HK37" s="1150"/>
      <c r="HL37" s="1150"/>
      <c r="HM37" s="1150"/>
      <c r="HN37" s="1150"/>
      <c r="HO37" s="1150"/>
      <c r="HP37" s="1150"/>
      <c r="HQ37" s="1150"/>
      <c r="HR37" s="1150"/>
      <c r="HS37" s="1150"/>
      <c r="HT37" s="1150"/>
      <c r="HU37" s="1150"/>
      <c r="HV37" s="1150"/>
      <c r="HW37" s="1150"/>
      <c r="HX37" s="1150"/>
      <c r="HY37" s="1168"/>
      <c r="HZ37" s="3"/>
    </row>
    <row r="38" spans="1:234" ht="5.25" customHeight="1">
      <c r="A38" s="1365"/>
      <c r="B38" s="1365"/>
      <c r="C38" s="1365"/>
      <c r="D38" s="1365"/>
      <c r="E38" s="1365"/>
      <c r="F38" s="1365"/>
      <c r="G38" s="1365"/>
      <c r="H38" s="1365"/>
      <c r="I38" s="1365"/>
      <c r="J38" s="1372"/>
      <c r="K38" s="1276"/>
      <c r="L38" s="1276"/>
      <c r="M38" s="1276"/>
      <c r="N38" s="1276"/>
      <c r="O38" s="1276"/>
      <c r="P38" s="1276"/>
      <c r="Q38" s="1276"/>
      <c r="R38" s="1276"/>
      <c r="S38" s="1276"/>
      <c r="T38" s="1276"/>
      <c r="U38" s="1276"/>
      <c r="V38" s="1276"/>
      <c r="W38" s="1276"/>
      <c r="X38" s="1276"/>
      <c r="Y38" s="1276"/>
      <c r="Z38" s="1276"/>
      <c r="AA38" s="1276"/>
      <c r="AB38" s="1276"/>
      <c r="AC38" s="1276"/>
      <c r="AD38" s="1276"/>
      <c r="AE38" s="1276"/>
      <c r="AF38" s="1276"/>
      <c r="AG38" s="1276"/>
      <c r="AH38" s="1276"/>
      <c r="AI38" s="1276"/>
      <c r="AJ38" s="1276"/>
      <c r="AK38" s="1276"/>
      <c r="AL38" s="1276"/>
      <c r="AM38" s="1276"/>
      <c r="AN38" s="1276"/>
      <c r="AO38" s="1276"/>
      <c r="AP38" s="1276"/>
      <c r="AQ38" s="1276"/>
      <c r="AR38" s="1276"/>
      <c r="AS38" s="1276"/>
      <c r="AT38" s="1276"/>
      <c r="AU38" s="1276"/>
      <c r="AV38" s="1276"/>
      <c r="AW38" s="1276"/>
      <c r="AX38" s="1276"/>
      <c r="AY38" s="1276"/>
      <c r="AZ38" s="1276"/>
      <c r="BA38" s="1276"/>
      <c r="BB38" s="1276"/>
      <c r="BC38" s="1276"/>
      <c r="BD38" s="1276"/>
      <c r="BE38" s="1276"/>
      <c r="BF38" s="1276"/>
      <c r="BG38" s="1276"/>
      <c r="BH38" s="1276"/>
      <c r="BI38" s="1276"/>
      <c r="BJ38" s="1276"/>
      <c r="BK38" s="1276"/>
      <c r="BL38" s="1276"/>
      <c r="BM38" s="1276"/>
      <c r="BN38" s="1276"/>
      <c r="BO38" s="1276"/>
      <c r="BP38" s="1276"/>
      <c r="BQ38" s="1277"/>
      <c r="BR38" s="2"/>
      <c r="BS38" s="2"/>
      <c r="BT38" s="1730"/>
      <c r="BU38" s="1731"/>
      <c r="BV38" s="1731"/>
      <c r="BW38" s="1731"/>
      <c r="BX38" s="1731"/>
      <c r="BY38" s="1731"/>
      <c r="BZ38" s="1409" t="s">
        <v>30</v>
      </c>
      <c r="CA38" s="1410"/>
      <c r="CB38" s="1410"/>
      <c r="CC38" s="1410"/>
      <c r="CD38" s="1410"/>
      <c r="CE38" s="1410"/>
      <c r="CF38" s="1410"/>
      <c r="CG38" s="1410"/>
      <c r="CH38" s="1410"/>
      <c r="CI38" s="1410"/>
      <c r="CJ38" s="1410"/>
      <c r="CK38" s="1410"/>
      <c r="CL38" s="1410"/>
      <c r="CM38" s="1410"/>
      <c r="CN38" s="1410"/>
      <c r="CO38" s="1445"/>
      <c r="CP38" s="1398" t="s">
        <v>26</v>
      </c>
      <c r="CQ38" s="1399"/>
      <c r="CR38" s="1399"/>
      <c r="CS38" s="1400"/>
      <c r="CT38" s="1224" t="str">
        <f>IF(入力シート!C35="","",入力シート!C35)</f>
        <v/>
      </c>
      <c r="CU38" s="1225"/>
      <c r="CV38" s="1225"/>
      <c r="CW38" s="1225"/>
      <c r="CX38" s="1225"/>
      <c r="CY38" s="1225"/>
      <c r="CZ38" s="1225"/>
      <c r="DA38" s="1225"/>
      <c r="DB38" s="1225"/>
      <c r="DC38" s="1225"/>
      <c r="DD38" s="1225"/>
      <c r="DE38" s="1225"/>
      <c r="DF38" s="1225"/>
      <c r="DG38" s="1225"/>
      <c r="DH38" s="1225"/>
      <c r="DI38" s="1225"/>
      <c r="DJ38" s="1225"/>
      <c r="DK38" s="1225"/>
      <c r="DL38" s="1226"/>
      <c r="DM38" s="1227"/>
      <c r="DN38" s="2"/>
      <c r="DO38" s="1171"/>
      <c r="DP38" s="1171"/>
      <c r="DQ38" s="1171"/>
      <c r="DR38" s="1171"/>
      <c r="DS38" s="1171"/>
      <c r="DT38" s="1171"/>
      <c r="DU38" s="1171"/>
      <c r="DV38" s="1171"/>
      <c r="DW38" s="1171"/>
      <c r="DX38" s="1171"/>
      <c r="DY38" s="1171"/>
      <c r="DZ38" s="1171"/>
      <c r="EA38" s="1171"/>
      <c r="EB38" s="1171"/>
      <c r="EC38" s="1171"/>
      <c r="ED38" s="1171"/>
      <c r="EE38" s="1186"/>
      <c r="EF38" s="1809"/>
      <c r="EG38" s="1810"/>
      <c r="EH38" s="1810"/>
      <c r="EI38" s="1810"/>
      <c r="EJ38" s="1810"/>
      <c r="EK38" s="1810"/>
      <c r="EL38" s="1810"/>
      <c r="EM38" s="1810"/>
      <c r="EN38" s="1810"/>
      <c r="EO38" s="1810"/>
      <c r="EP38" s="1810"/>
      <c r="EQ38" s="1810"/>
      <c r="ER38" s="1810"/>
      <c r="ES38" s="1810"/>
      <c r="ET38" s="1810"/>
      <c r="EU38" s="1810"/>
      <c r="EV38" s="1810"/>
      <c r="EW38" s="1810"/>
      <c r="EX38" s="1135"/>
      <c r="EY38" s="1136"/>
      <c r="EZ38" s="3"/>
      <c r="FA38" s="3"/>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1162"/>
      <c r="GU38" s="1162"/>
      <c r="GV38" s="1162"/>
      <c r="GW38" s="1162"/>
      <c r="GX38" s="1162"/>
      <c r="GY38" s="1162"/>
      <c r="GZ38" s="1162"/>
      <c r="HA38" s="1162"/>
      <c r="HB38" s="1162"/>
      <c r="HC38" s="1162"/>
      <c r="HD38" s="1162"/>
      <c r="HE38" s="1162"/>
      <c r="HF38" s="1163"/>
      <c r="HG38" s="1149"/>
      <c r="HH38" s="1150"/>
      <c r="HI38" s="1150"/>
      <c r="HJ38" s="1150"/>
      <c r="HK38" s="1150"/>
      <c r="HL38" s="1150"/>
      <c r="HM38" s="1150"/>
      <c r="HN38" s="1150"/>
      <c r="HO38" s="1150"/>
      <c r="HP38" s="1150"/>
      <c r="HQ38" s="1150"/>
      <c r="HR38" s="1150"/>
      <c r="HS38" s="1150"/>
      <c r="HT38" s="1150"/>
      <c r="HU38" s="1150"/>
      <c r="HV38" s="1150"/>
      <c r="HW38" s="1150"/>
      <c r="HX38" s="1150"/>
      <c r="HY38" s="1168"/>
      <c r="HZ38" s="3"/>
    </row>
    <row r="39" spans="1:234" ht="5.25" customHeight="1">
      <c r="A39" s="1365"/>
      <c r="B39" s="1365"/>
      <c r="C39" s="1365"/>
      <c r="D39" s="1365"/>
      <c r="E39" s="1365"/>
      <c r="F39" s="1365"/>
      <c r="G39" s="1365"/>
      <c r="H39" s="1365"/>
      <c r="I39" s="1365"/>
      <c r="J39" s="1372"/>
      <c r="K39" s="1388" t="str">
        <f>換算!BD10</f>
        <v/>
      </c>
      <c r="L39" s="1388"/>
      <c r="M39" s="1388"/>
      <c r="N39" s="1388"/>
      <c r="O39" s="1388"/>
      <c r="P39" s="1388"/>
      <c r="Q39" s="1388"/>
      <c r="R39" s="1388"/>
      <c r="S39" s="1388"/>
      <c r="T39" s="1388"/>
      <c r="U39" s="1388"/>
      <c r="V39" s="1388"/>
      <c r="W39" s="1388"/>
      <c r="X39" s="1388"/>
      <c r="Y39" s="1388"/>
      <c r="Z39" s="1388"/>
      <c r="AA39" s="1388"/>
      <c r="AB39" s="1388"/>
      <c r="AC39" s="1388"/>
      <c r="AD39" s="1388"/>
      <c r="AE39" s="1388"/>
      <c r="AF39" s="1388"/>
      <c r="AG39" s="1388"/>
      <c r="AH39" s="1388"/>
      <c r="AI39" s="1388"/>
      <c r="AJ39" s="1388"/>
      <c r="AK39" s="1389"/>
      <c r="AL39" s="1392" t="s">
        <v>151</v>
      </c>
      <c r="AM39" s="1393"/>
      <c r="AN39" s="1388" t="str">
        <f>換算!BD11</f>
        <v/>
      </c>
      <c r="AO39" s="1388"/>
      <c r="AP39" s="1388"/>
      <c r="AQ39" s="1388"/>
      <c r="AR39" s="1388"/>
      <c r="AS39" s="1388"/>
      <c r="AT39" s="1388"/>
      <c r="AU39" s="1388"/>
      <c r="AV39" s="1388"/>
      <c r="AW39" s="1388"/>
      <c r="AX39" s="1388"/>
      <c r="AY39" s="1388"/>
      <c r="AZ39" s="1388"/>
      <c r="BA39" s="1388"/>
      <c r="BB39" s="1388"/>
      <c r="BC39" s="1388"/>
      <c r="BD39" s="1388"/>
      <c r="BE39" s="1388"/>
      <c r="BF39" s="1388"/>
      <c r="BG39" s="1388"/>
      <c r="BH39" s="1388"/>
      <c r="BI39" s="1388"/>
      <c r="BJ39" s="1388"/>
      <c r="BK39" s="1388"/>
      <c r="BL39" s="1388"/>
      <c r="BM39" s="1388"/>
      <c r="BN39" s="1388"/>
      <c r="BO39" s="1389"/>
      <c r="BP39" s="1392" t="s">
        <v>151</v>
      </c>
      <c r="BQ39" s="1426"/>
      <c r="BR39" s="2"/>
      <c r="BS39" s="2"/>
      <c r="BT39" s="1730"/>
      <c r="BU39" s="1731"/>
      <c r="BV39" s="1731"/>
      <c r="BW39" s="1731"/>
      <c r="BX39" s="1731"/>
      <c r="BY39" s="1731"/>
      <c r="BZ39" s="1412"/>
      <c r="CA39" s="1413"/>
      <c r="CB39" s="1413"/>
      <c r="CC39" s="1413"/>
      <c r="CD39" s="1413"/>
      <c r="CE39" s="1413"/>
      <c r="CF39" s="1413"/>
      <c r="CG39" s="1413"/>
      <c r="CH39" s="1413"/>
      <c r="CI39" s="1413"/>
      <c r="CJ39" s="1413"/>
      <c r="CK39" s="1413"/>
      <c r="CL39" s="1413"/>
      <c r="CM39" s="1413"/>
      <c r="CN39" s="1413"/>
      <c r="CO39" s="1446"/>
      <c r="CP39" s="1401"/>
      <c r="CQ39" s="1402"/>
      <c r="CR39" s="1402"/>
      <c r="CS39" s="1403"/>
      <c r="CT39" s="1224"/>
      <c r="CU39" s="1225"/>
      <c r="CV39" s="1225"/>
      <c r="CW39" s="1225"/>
      <c r="CX39" s="1225"/>
      <c r="CY39" s="1225"/>
      <c r="CZ39" s="1225"/>
      <c r="DA39" s="1225"/>
      <c r="DB39" s="1225"/>
      <c r="DC39" s="1225"/>
      <c r="DD39" s="1225"/>
      <c r="DE39" s="1225"/>
      <c r="DF39" s="1225"/>
      <c r="DG39" s="1225"/>
      <c r="DH39" s="1225"/>
      <c r="DI39" s="1225"/>
      <c r="DJ39" s="1225"/>
      <c r="DK39" s="1225"/>
      <c r="DL39" s="1228"/>
      <c r="DM39" s="1229"/>
      <c r="DN39" s="2"/>
      <c r="DO39" s="1188"/>
      <c r="DP39" s="1188"/>
      <c r="DQ39" s="1188"/>
      <c r="DR39" s="1188"/>
      <c r="DS39" s="1188"/>
      <c r="DT39" s="1188"/>
      <c r="DU39" s="1188"/>
      <c r="DV39" s="1188"/>
      <c r="DW39" s="1188"/>
      <c r="DX39" s="1188"/>
      <c r="DY39" s="1188"/>
      <c r="DZ39" s="1188"/>
      <c r="EA39" s="1188"/>
      <c r="EB39" s="1188"/>
      <c r="EC39" s="1188"/>
      <c r="ED39" s="1188"/>
      <c r="EE39" s="1189"/>
      <c r="EF39" s="1809"/>
      <c r="EG39" s="1810"/>
      <c r="EH39" s="1810"/>
      <c r="EI39" s="1810"/>
      <c r="EJ39" s="1810"/>
      <c r="EK39" s="1810"/>
      <c r="EL39" s="1810"/>
      <c r="EM39" s="1810"/>
      <c r="EN39" s="1810"/>
      <c r="EO39" s="1810"/>
      <c r="EP39" s="1810"/>
      <c r="EQ39" s="1810"/>
      <c r="ER39" s="1810"/>
      <c r="ES39" s="1810"/>
      <c r="ET39" s="1810"/>
      <c r="EU39" s="1810"/>
      <c r="EV39" s="1810"/>
      <c r="EW39" s="1810"/>
      <c r="EX39" s="1135"/>
      <c r="EY39" s="1136"/>
      <c r="EZ39" s="3"/>
      <c r="FA39" s="3"/>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1162"/>
      <c r="GU39" s="1162"/>
      <c r="GV39" s="1162"/>
      <c r="GW39" s="1162"/>
      <c r="GX39" s="1162"/>
      <c r="GY39" s="1162"/>
      <c r="GZ39" s="1162"/>
      <c r="HA39" s="1162"/>
      <c r="HB39" s="1162"/>
      <c r="HC39" s="1162"/>
      <c r="HD39" s="1162"/>
      <c r="HE39" s="1162"/>
      <c r="HF39" s="1163"/>
      <c r="HG39" s="1151"/>
      <c r="HH39" s="1152"/>
      <c r="HI39" s="1152"/>
      <c r="HJ39" s="1152"/>
      <c r="HK39" s="1152"/>
      <c r="HL39" s="1152"/>
      <c r="HM39" s="1152"/>
      <c r="HN39" s="1152"/>
      <c r="HO39" s="1152"/>
      <c r="HP39" s="1152"/>
      <c r="HQ39" s="1152"/>
      <c r="HR39" s="1152"/>
      <c r="HS39" s="1152"/>
      <c r="HT39" s="1152"/>
      <c r="HU39" s="1152"/>
      <c r="HV39" s="1152"/>
      <c r="HW39" s="1152"/>
      <c r="HX39" s="1152"/>
      <c r="HY39" s="1169"/>
      <c r="HZ39" s="3"/>
    </row>
    <row r="40" spans="1:234" ht="5.25" customHeight="1">
      <c r="A40" s="1365"/>
      <c r="B40" s="1365"/>
      <c r="C40" s="1365"/>
      <c r="D40" s="1365"/>
      <c r="E40" s="1365"/>
      <c r="F40" s="1365"/>
      <c r="G40" s="1365"/>
      <c r="H40" s="1365"/>
      <c r="I40" s="1365"/>
      <c r="J40" s="1372"/>
      <c r="K40" s="1388"/>
      <c r="L40" s="1388"/>
      <c r="M40" s="1388"/>
      <c r="N40" s="1388"/>
      <c r="O40" s="1388"/>
      <c r="P40" s="1388"/>
      <c r="Q40" s="1388"/>
      <c r="R40" s="1388"/>
      <c r="S40" s="1388"/>
      <c r="T40" s="1388"/>
      <c r="U40" s="1388"/>
      <c r="V40" s="1388"/>
      <c r="W40" s="1388"/>
      <c r="X40" s="1388"/>
      <c r="Y40" s="1388"/>
      <c r="Z40" s="1388"/>
      <c r="AA40" s="1388"/>
      <c r="AB40" s="1388"/>
      <c r="AC40" s="1388"/>
      <c r="AD40" s="1388"/>
      <c r="AE40" s="1388"/>
      <c r="AF40" s="1388"/>
      <c r="AG40" s="1388"/>
      <c r="AH40" s="1388"/>
      <c r="AI40" s="1388"/>
      <c r="AJ40" s="1388"/>
      <c r="AK40" s="1389"/>
      <c r="AL40" s="1392"/>
      <c r="AM40" s="1393"/>
      <c r="AN40" s="1388"/>
      <c r="AO40" s="1388"/>
      <c r="AP40" s="1388"/>
      <c r="AQ40" s="1388"/>
      <c r="AR40" s="1388"/>
      <c r="AS40" s="1388"/>
      <c r="AT40" s="1388"/>
      <c r="AU40" s="1388"/>
      <c r="AV40" s="1388"/>
      <c r="AW40" s="1388"/>
      <c r="AX40" s="1388"/>
      <c r="AY40" s="1388"/>
      <c r="AZ40" s="1388"/>
      <c r="BA40" s="1388"/>
      <c r="BB40" s="1388"/>
      <c r="BC40" s="1388"/>
      <c r="BD40" s="1388"/>
      <c r="BE40" s="1388"/>
      <c r="BF40" s="1388"/>
      <c r="BG40" s="1388"/>
      <c r="BH40" s="1388"/>
      <c r="BI40" s="1388"/>
      <c r="BJ40" s="1388"/>
      <c r="BK40" s="1388"/>
      <c r="BL40" s="1388"/>
      <c r="BM40" s="1388"/>
      <c r="BN40" s="1388"/>
      <c r="BO40" s="1389"/>
      <c r="BP40" s="1392"/>
      <c r="BQ40" s="1426"/>
      <c r="BR40" s="2"/>
      <c r="BS40" s="2"/>
      <c r="BT40" s="1730"/>
      <c r="BU40" s="1731"/>
      <c r="BV40" s="1731"/>
      <c r="BW40" s="1731"/>
      <c r="BX40" s="1731"/>
      <c r="BY40" s="1731"/>
      <c r="BZ40" s="1448"/>
      <c r="CA40" s="1449"/>
      <c r="CB40" s="1449"/>
      <c r="CC40" s="1449"/>
      <c r="CD40" s="1449"/>
      <c r="CE40" s="1449"/>
      <c r="CF40" s="1449"/>
      <c r="CG40" s="1449"/>
      <c r="CH40" s="1449"/>
      <c r="CI40" s="1449"/>
      <c r="CJ40" s="1449"/>
      <c r="CK40" s="1449"/>
      <c r="CL40" s="1449"/>
      <c r="CM40" s="1449"/>
      <c r="CN40" s="1449"/>
      <c r="CO40" s="1450"/>
      <c r="CP40" s="1404"/>
      <c r="CQ40" s="1405"/>
      <c r="CR40" s="1405"/>
      <c r="CS40" s="1406"/>
      <c r="CT40" s="1224"/>
      <c r="CU40" s="1225"/>
      <c r="CV40" s="1225"/>
      <c r="CW40" s="1225"/>
      <c r="CX40" s="1225"/>
      <c r="CY40" s="1225"/>
      <c r="CZ40" s="1225"/>
      <c r="DA40" s="1225"/>
      <c r="DB40" s="1225"/>
      <c r="DC40" s="1225"/>
      <c r="DD40" s="1225"/>
      <c r="DE40" s="1225"/>
      <c r="DF40" s="1225"/>
      <c r="DG40" s="1225"/>
      <c r="DH40" s="1225"/>
      <c r="DI40" s="1225"/>
      <c r="DJ40" s="1225"/>
      <c r="DK40" s="1225"/>
      <c r="DL40" s="1228"/>
      <c r="DM40" s="1229"/>
      <c r="DN40" s="2"/>
      <c r="DO40" s="1257" t="s">
        <v>40</v>
      </c>
      <c r="DP40" s="1257"/>
      <c r="DQ40" s="1257"/>
      <c r="DR40" s="1257"/>
      <c r="DS40" s="1257"/>
      <c r="DT40" s="1257"/>
      <c r="DU40" s="1257"/>
      <c r="DV40" s="1257"/>
      <c r="DW40" s="1257"/>
      <c r="DX40" s="1257"/>
      <c r="DY40" s="1257"/>
      <c r="DZ40" s="1257"/>
      <c r="EA40" s="1257"/>
      <c r="EB40" s="1257"/>
      <c r="EC40" s="1257"/>
      <c r="ED40" s="1257"/>
      <c r="EE40" s="1258"/>
      <c r="EF40" s="1141" t="str">
        <f>IF(入力シート!I46="","",入力シート!I46)</f>
        <v/>
      </c>
      <c r="EG40" s="1142"/>
      <c r="EH40" s="1142"/>
      <c r="EI40" s="1142"/>
      <c r="EJ40" s="1142"/>
      <c r="EK40" s="1142"/>
      <c r="EL40" s="1142"/>
      <c r="EM40" s="1142"/>
      <c r="EN40" s="1142"/>
      <c r="EO40" s="1142"/>
      <c r="EP40" s="1142"/>
      <c r="EQ40" s="1142"/>
      <c r="ER40" s="1142"/>
      <c r="ES40" s="1142"/>
      <c r="ET40" s="1142"/>
      <c r="EU40" s="1142"/>
      <c r="EV40" s="1142"/>
      <c r="EW40" s="1142"/>
      <c r="EX40" s="1354"/>
      <c r="EY40" s="1805"/>
      <c r="EZ40" s="3"/>
      <c r="FA40" s="3"/>
      <c r="FB40" s="1175" t="s">
        <v>112</v>
      </c>
      <c r="FC40" s="1175"/>
      <c r="FD40" s="1175"/>
      <c r="FE40" s="1175"/>
      <c r="FF40" s="1175"/>
      <c r="FG40" s="1175"/>
      <c r="FH40" s="1175"/>
      <c r="FI40" s="1175"/>
      <c r="FJ40" s="1175"/>
      <c r="FK40" s="1175"/>
      <c r="FL40" s="1175"/>
      <c r="FM40" s="1175"/>
      <c r="FN40" s="1175"/>
      <c r="FO40" s="1175"/>
      <c r="FP40" s="1175"/>
      <c r="FQ40" s="1175"/>
      <c r="FR40" s="1175"/>
      <c r="FS40" s="1175"/>
      <c r="FT40" s="1175"/>
      <c r="FU40" s="1175"/>
      <c r="FV40" s="1175"/>
      <c r="FW40" s="1175"/>
      <c r="FX40" s="1175"/>
      <c r="FY40" s="1175"/>
      <c r="FZ40" s="1175"/>
      <c r="GA40" s="1175"/>
      <c r="GB40" s="1175"/>
      <c r="GC40" s="1175"/>
      <c r="GD40" s="1175"/>
      <c r="GE40" s="1175"/>
      <c r="GF40" s="1175"/>
      <c r="GG40" s="1175"/>
      <c r="GH40" s="1175"/>
      <c r="GI40" s="1175"/>
      <c r="GJ40" s="1175"/>
      <c r="GK40" s="1175"/>
      <c r="GL40" s="1175"/>
      <c r="GM40" s="1175"/>
      <c r="GN40" s="1175"/>
      <c r="GO40" s="1175"/>
      <c r="GP40" s="1175"/>
      <c r="GQ40" s="1175"/>
      <c r="GR40" s="1175"/>
      <c r="GS40" s="1175"/>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3"/>
    </row>
    <row r="41" spans="1:234" ht="5.25" customHeight="1">
      <c r="A41" s="1365"/>
      <c r="B41" s="1365"/>
      <c r="C41" s="1365"/>
      <c r="D41" s="1365"/>
      <c r="E41" s="1365"/>
      <c r="F41" s="1365"/>
      <c r="G41" s="1365"/>
      <c r="H41" s="1365"/>
      <c r="I41" s="1365"/>
      <c r="J41" s="1372"/>
      <c r="K41" s="1276" t="s">
        <v>75</v>
      </c>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t="s">
        <v>76</v>
      </c>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7"/>
      <c r="BR41" s="2"/>
      <c r="BS41" s="2"/>
      <c r="BT41" s="1730"/>
      <c r="BU41" s="1731"/>
      <c r="BV41" s="1731"/>
      <c r="BW41" s="1731"/>
      <c r="BX41" s="1731"/>
      <c r="BY41" s="1731"/>
      <c r="BZ41" s="1409" t="s">
        <v>31</v>
      </c>
      <c r="CA41" s="1410"/>
      <c r="CB41" s="1410"/>
      <c r="CC41" s="1410"/>
      <c r="CD41" s="1410"/>
      <c r="CE41" s="1410"/>
      <c r="CF41" s="1410"/>
      <c r="CG41" s="1410"/>
      <c r="CH41" s="1410"/>
      <c r="CI41" s="1410"/>
      <c r="CJ41" s="1410"/>
      <c r="CK41" s="1410"/>
      <c r="CL41" s="1410"/>
      <c r="CM41" s="1410"/>
      <c r="CN41" s="1410"/>
      <c r="CO41" s="1445"/>
      <c r="CP41" s="1398" t="s">
        <v>27</v>
      </c>
      <c r="CQ41" s="1399"/>
      <c r="CR41" s="1399"/>
      <c r="CS41" s="1400"/>
      <c r="CT41" s="1224" t="str">
        <f>IF(入力シート!C45="","",入力シート!C45)</f>
        <v/>
      </c>
      <c r="CU41" s="1225"/>
      <c r="CV41" s="1225"/>
      <c r="CW41" s="1225"/>
      <c r="CX41" s="1225"/>
      <c r="CY41" s="1225"/>
      <c r="CZ41" s="1225"/>
      <c r="DA41" s="1225"/>
      <c r="DB41" s="1225"/>
      <c r="DC41" s="1225"/>
      <c r="DD41" s="1225"/>
      <c r="DE41" s="1225"/>
      <c r="DF41" s="1225"/>
      <c r="DG41" s="1225"/>
      <c r="DH41" s="1225"/>
      <c r="DI41" s="1225"/>
      <c r="DJ41" s="1225"/>
      <c r="DK41" s="1225"/>
      <c r="DL41" s="1226"/>
      <c r="DM41" s="1227"/>
      <c r="DN41" s="2"/>
      <c r="DO41" s="1171"/>
      <c r="DP41" s="1171"/>
      <c r="DQ41" s="1171"/>
      <c r="DR41" s="1171"/>
      <c r="DS41" s="1171"/>
      <c r="DT41" s="1171"/>
      <c r="DU41" s="1171"/>
      <c r="DV41" s="1171"/>
      <c r="DW41" s="1171"/>
      <c r="DX41" s="1171"/>
      <c r="DY41" s="1171"/>
      <c r="DZ41" s="1171"/>
      <c r="EA41" s="1171"/>
      <c r="EB41" s="1171"/>
      <c r="EC41" s="1171"/>
      <c r="ED41" s="1171"/>
      <c r="EE41" s="1259"/>
      <c r="EF41" s="1249"/>
      <c r="EG41" s="1250"/>
      <c r="EH41" s="1250"/>
      <c r="EI41" s="1250"/>
      <c r="EJ41" s="1250"/>
      <c r="EK41" s="1250"/>
      <c r="EL41" s="1250"/>
      <c r="EM41" s="1250"/>
      <c r="EN41" s="1250"/>
      <c r="EO41" s="1250"/>
      <c r="EP41" s="1250"/>
      <c r="EQ41" s="1250"/>
      <c r="ER41" s="1250"/>
      <c r="ES41" s="1250"/>
      <c r="ET41" s="1250"/>
      <c r="EU41" s="1250"/>
      <c r="EV41" s="1250"/>
      <c r="EW41" s="1250"/>
      <c r="EX41" s="1356"/>
      <c r="EY41" s="1529"/>
      <c r="EZ41" s="3"/>
      <c r="FA41" s="3"/>
      <c r="FB41" s="1175"/>
      <c r="FC41" s="1175"/>
      <c r="FD41" s="1175"/>
      <c r="FE41" s="1175"/>
      <c r="FF41" s="1175"/>
      <c r="FG41" s="1175"/>
      <c r="FH41" s="1175"/>
      <c r="FI41" s="1175"/>
      <c r="FJ41" s="1175"/>
      <c r="FK41" s="1175"/>
      <c r="FL41" s="1175"/>
      <c r="FM41" s="1175"/>
      <c r="FN41" s="1175"/>
      <c r="FO41" s="1175"/>
      <c r="FP41" s="1175"/>
      <c r="FQ41" s="1175"/>
      <c r="FR41" s="1175"/>
      <c r="FS41" s="1175"/>
      <c r="FT41" s="1175"/>
      <c r="FU41" s="1175"/>
      <c r="FV41" s="1175"/>
      <c r="FW41" s="1175"/>
      <c r="FX41" s="1175"/>
      <c r="FY41" s="1175"/>
      <c r="FZ41" s="1175"/>
      <c r="GA41" s="1175"/>
      <c r="GB41" s="1175"/>
      <c r="GC41" s="1175"/>
      <c r="GD41" s="1175"/>
      <c r="GE41" s="1175"/>
      <c r="GF41" s="1175"/>
      <c r="GG41" s="1175"/>
      <c r="GH41" s="1175"/>
      <c r="GI41" s="1175"/>
      <c r="GJ41" s="1175"/>
      <c r="GK41" s="1175"/>
      <c r="GL41" s="1175"/>
      <c r="GM41" s="1175"/>
      <c r="GN41" s="1175"/>
      <c r="GO41" s="1175"/>
      <c r="GP41" s="1175"/>
      <c r="GQ41" s="1175"/>
      <c r="GR41" s="1175"/>
      <c r="GS41" s="1175"/>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3"/>
    </row>
    <row r="42" spans="1:234" ht="5.25" customHeight="1">
      <c r="A42" s="1365"/>
      <c r="B42" s="1365"/>
      <c r="C42" s="1365"/>
      <c r="D42" s="1365"/>
      <c r="E42" s="1365"/>
      <c r="F42" s="1365"/>
      <c r="G42" s="1365"/>
      <c r="H42" s="1365"/>
      <c r="I42" s="1365"/>
      <c r="J42" s="1372"/>
      <c r="K42" s="1276"/>
      <c r="L42" s="1276"/>
      <c r="M42" s="1276"/>
      <c r="N42" s="1276"/>
      <c r="O42" s="1276"/>
      <c r="P42" s="1276"/>
      <c r="Q42" s="1276"/>
      <c r="R42" s="1276"/>
      <c r="S42" s="1276"/>
      <c r="T42" s="1276"/>
      <c r="U42" s="1276"/>
      <c r="V42" s="1276"/>
      <c r="W42" s="1276"/>
      <c r="X42" s="1276"/>
      <c r="Y42" s="1276"/>
      <c r="Z42" s="1276"/>
      <c r="AA42" s="1276"/>
      <c r="AB42" s="1276"/>
      <c r="AC42" s="1276"/>
      <c r="AD42" s="1276"/>
      <c r="AE42" s="1276"/>
      <c r="AF42" s="1276"/>
      <c r="AG42" s="1276"/>
      <c r="AH42" s="1276"/>
      <c r="AI42" s="1276"/>
      <c r="AJ42" s="1276"/>
      <c r="AK42" s="1276"/>
      <c r="AL42" s="1276"/>
      <c r="AM42" s="1276"/>
      <c r="AN42" s="1276"/>
      <c r="AO42" s="1276"/>
      <c r="AP42" s="1276"/>
      <c r="AQ42" s="1276"/>
      <c r="AR42" s="1276"/>
      <c r="AS42" s="1276"/>
      <c r="AT42" s="1276"/>
      <c r="AU42" s="1276"/>
      <c r="AV42" s="1276"/>
      <c r="AW42" s="1276"/>
      <c r="AX42" s="1276"/>
      <c r="AY42" s="1276"/>
      <c r="AZ42" s="1276"/>
      <c r="BA42" s="1276"/>
      <c r="BB42" s="1276"/>
      <c r="BC42" s="1276"/>
      <c r="BD42" s="1276"/>
      <c r="BE42" s="1276"/>
      <c r="BF42" s="1276"/>
      <c r="BG42" s="1276"/>
      <c r="BH42" s="1276"/>
      <c r="BI42" s="1276"/>
      <c r="BJ42" s="1276"/>
      <c r="BK42" s="1276"/>
      <c r="BL42" s="1276"/>
      <c r="BM42" s="1276"/>
      <c r="BN42" s="1276"/>
      <c r="BO42" s="1276"/>
      <c r="BP42" s="1276"/>
      <c r="BQ42" s="1277"/>
      <c r="BR42" s="2"/>
      <c r="BS42" s="2"/>
      <c r="BT42" s="1730"/>
      <c r="BU42" s="1731"/>
      <c r="BV42" s="1731"/>
      <c r="BW42" s="1731"/>
      <c r="BX42" s="1731"/>
      <c r="BY42" s="1731"/>
      <c r="BZ42" s="1412"/>
      <c r="CA42" s="1413"/>
      <c r="CB42" s="1413"/>
      <c r="CC42" s="1413"/>
      <c r="CD42" s="1413"/>
      <c r="CE42" s="1413"/>
      <c r="CF42" s="1413"/>
      <c r="CG42" s="1413"/>
      <c r="CH42" s="1413"/>
      <c r="CI42" s="1413"/>
      <c r="CJ42" s="1413"/>
      <c r="CK42" s="1413"/>
      <c r="CL42" s="1413"/>
      <c r="CM42" s="1413"/>
      <c r="CN42" s="1413"/>
      <c r="CO42" s="1446"/>
      <c r="CP42" s="1401"/>
      <c r="CQ42" s="1402"/>
      <c r="CR42" s="1402"/>
      <c r="CS42" s="1403"/>
      <c r="CT42" s="1224"/>
      <c r="CU42" s="1225"/>
      <c r="CV42" s="1225"/>
      <c r="CW42" s="1225"/>
      <c r="CX42" s="1225"/>
      <c r="CY42" s="1225"/>
      <c r="CZ42" s="1225"/>
      <c r="DA42" s="1225"/>
      <c r="DB42" s="1225"/>
      <c r="DC42" s="1225"/>
      <c r="DD42" s="1225"/>
      <c r="DE42" s="1225"/>
      <c r="DF42" s="1225"/>
      <c r="DG42" s="1225"/>
      <c r="DH42" s="1225"/>
      <c r="DI42" s="1225"/>
      <c r="DJ42" s="1225"/>
      <c r="DK42" s="1225"/>
      <c r="DL42" s="1228"/>
      <c r="DM42" s="1229"/>
      <c r="DN42" s="2"/>
      <c r="DO42" s="1171"/>
      <c r="DP42" s="1171"/>
      <c r="DQ42" s="1171"/>
      <c r="DR42" s="1171"/>
      <c r="DS42" s="1171"/>
      <c r="DT42" s="1171"/>
      <c r="DU42" s="1171"/>
      <c r="DV42" s="1171"/>
      <c r="DW42" s="1171"/>
      <c r="DX42" s="1171"/>
      <c r="DY42" s="1171"/>
      <c r="DZ42" s="1171"/>
      <c r="EA42" s="1171"/>
      <c r="EB42" s="1171"/>
      <c r="EC42" s="1171"/>
      <c r="ED42" s="1171"/>
      <c r="EE42" s="1259"/>
      <c r="EF42" s="1249"/>
      <c r="EG42" s="1250"/>
      <c r="EH42" s="1250"/>
      <c r="EI42" s="1250"/>
      <c r="EJ42" s="1250"/>
      <c r="EK42" s="1250"/>
      <c r="EL42" s="1250"/>
      <c r="EM42" s="1250"/>
      <c r="EN42" s="1250"/>
      <c r="EO42" s="1250"/>
      <c r="EP42" s="1250"/>
      <c r="EQ42" s="1250"/>
      <c r="ER42" s="1250"/>
      <c r="ES42" s="1250"/>
      <c r="ET42" s="1250"/>
      <c r="EU42" s="1250"/>
      <c r="EV42" s="1250"/>
      <c r="EW42" s="1250"/>
      <c r="EX42" s="1356"/>
      <c r="EY42" s="1529"/>
      <c r="EZ42" s="3"/>
      <c r="FA42" s="3"/>
      <c r="FB42" s="1171" t="s">
        <v>113</v>
      </c>
      <c r="FC42" s="1171"/>
      <c r="FD42" s="1171"/>
      <c r="FE42" s="1171"/>
      <c r="FF42" s="1171"/>
      <c r="FG42" s="1171"/>
      <c r="FH42" s="1171"/>
      <c r="FI42" s="1171"/>
      <c r="FJ42" s="1171"/>
      <c r="FK42" s="1171"/>
      <c r="FL42" s="1259"/>
      <c r="FM42" s="1790" t="s">
        <v>102</v>
      </c>
      <c r="FN42" s="1171"/>
      <c r="FO42" s="1171"/>
      <c r="FP42" s="1171"/>
      <c r="FQ42" s="1171"/>
      <c r="FR42" s="1171"/>
      <c r="FS42" s="1171"/>
      <c r="FT42" s="1171"/>
      <c r="FU42" s="1171"/>
      <c r="FV42" s="1171"/>
      <c r="FW42" s="1171"/>
      <c r="FX42" s="1171"/>
      <c r="FY42" s="1171"/>
      <c r="FZ42" s="1171"/>
      <c r="GA42" s="1171"/>
      <c r="GB42" s="1171"/>
      <c r="GC42" s="1171"/>
      <c r="GD42" s="1171"/>
      <c r="GE42" s="1171"/>
      <c r="GF42" s="1259"/>
      <c r="GG42" s="1790" t="s">
        <v>103</v>
      </c>
      <c r="GH42" s="1171"/>
      <c r="GI42" s="1171"/>
      <c r="GJ42" s="1171"/>
      <c r="GK42" s="1171"/>
      <c r="GL42" s="1171"/>
      <c r="GM42" s="1171"/>
      <c r="GN42" s="1171"/>
      <c r="GO42" s="1171"/>
      <c r="GP42" s="1171"/>
      <c r="GQ42" s="1171"/>
      <c r="GR42" s="1171"/>
      <c r="GS42" s="1171"/>
      <c r="GT42" s="1171"/>
      <c r="GU42" s="1171"/>
      <c r="GV42" s="1171"/>
      <c r="GW42" s="1171"/>
      <c r="GX42" s="1171"/>
      <c r="GY42" s="1171"/>
      <c r="GZ42" s="1171"/>
      <c r="HA42" s="1171"/>
      <c r="HB42" s="1186"/>
      <c r="HC42" s="1170" t="s">
        <v>104</v>
      </c>
      <c r="HD42" s="1171"/>
      <c r="HE42" s="1171"/>
      <c r="HF42" s="1171"/>
      <c r="HG42" s="1171"/>
      <c r="HH42" s="1171"/>
      <c r="HI42" s="1171"/>
      <c r="HJ42" s="1171"/>
      <c r="HK42" s="1171"/>
      <c r="HL42" s="1171"/>
      <c r="HM42" s="1171"/>
      <c r="HN42" s="1171"/>
      <c r="HO42" s="1171"/>
      <c r="HP42" s="1171"/>
      <c r="HQ42" s="1171"/>
      <c r="HR42" s="1171"/>
      <c r="HS42" s="1171"/>
      <c r="HT42" s="1171"/>
      <c r="HU42" s="1171"/>
      <c r="HV42" s="1171"/>
      <c r="HW42" s="1171"/>
      <c r="HX42" s="1171"/>
      <c r="HY42" s="1171"/>
      <c r="HZ42" s="3"/>
    </row>
    <row r="43" spans="1:234" ht="5.25" customHeight="1">
      <c r="A43" s="1365"/>
      <c r="B43" s="1365"/>
      <c r="C43" s="1365"/>
      <c r="D43" s="1365"/>
      <c r="E43" s="1365"/>
      <c r="F43" s="1365"/>
      <c r="G43" s="1365"/>
      <c r="H43" s="1365"/>
      <c r="I43" s="1365"/>
      <c r="J43" s="1372"/>
      <c r="K43" s="1388" t="str">
        <f>換算!BD12</f>
        <v/>
      </c>
      <c r="L43" s="1388"/>
      <c r="M43" s="1388"/>
      <c r="N43" s="1388"/>
      <c r="O43" s="1388"/>
      <c r="P43" s="1388"/>
      <c r="Q43" s="1388"/>
      <c r="R43" s="1388"/>
      <c r="S43" s="1388"/>
      <c r="T43" s="1388"/>
      <c r="U43" s="1388"/>
      <c r="V43" s="1388"/>
      <c r="W43" s="1388"/>
      <c r="X43" s="1388"/>
      <c r="Y43" s="1388"/>
      <c r="Z43" s="1388"/>
      <c r="AA43" s="1388"/>
      <c r="AB43" s="1388"/>
      <c r="AC43" s="1388"/>
      <c r="AD43" s="1388"/>
      <c r="AE43" s="1388"/>
      <c r="AF43" s="1388"/>
      <c r="AG43" s="1388"/>
      <c r="AH43" s="1388"/>
      <c r="AI43" s="1388"/>
      <c r="AJ43" s="1388"/>
      <c r="AK43" s="1389"/>
      <c r="AL43" s="1392" t="s">
        <v>151</v>
      </c>
      <c r="AM43" s="1393"/>
      <c r="AN43" s="1388" t="str">
        <f>換算!BD13</f>
        <v/>
      </c>
      <c r="AO43" s="1388"/>
      <c r="AP43" s="1388"/>
      <c r="AQ43" s="1388"/>
      <c r="AR43" s="1388"/>
      <c r="AS43" s="1388"/>
      <c r="AT43" s="1388"/>
      <c r="AU43" s="1388"/>
      <c r="AV43" s="1388"/>
      <c r="AW43" s="1388"/>
      <c r="AX43" s="1388"/>
      <c r="AY43" s="1388"/>
      <c r="AZ43" s="1388"/>
      <c r="BA43" s="1388"/>
      <c r="BB43" s="1388"/>
      <c r="BC43" s="1388"/>
      <c r="BD43" s="1388"/>
      <c r="BE43" s="1388"/>
      <c r="BF43" s="1388"/>
      <c r="BG43" s="1388"/>
      <c r="BH43" s="1388"/>
      <c r="BI43" s="1388"/>
      <c r="BJ43" s="1388"/>
      <c r="BK43" s="1388"/>
      <c r="BL43" s="1388"/>
      <c r="BM43" s="1388"/>
      <c r="BN43" s="1388"/>
      <c r="BO43" s="1389"/>
      <c r="BP43" s="1392" t="s">
        <v>151</v>
      </c>
      <c r="BQ43" s="1426"/>
      <c r="BR43" s="2"/>
      <c r="BS43" s="2"/>
      <c r="BT43" s="1730"/>
      <c r="BU43" s="1731"/>
      <c r="BV43" s="1731"/>
      <c r="BW43" s="1731"/>
      <c r="BX43" s="1731"/>
      <c r="BY43" s="1731"/>
      <c r="BZ43" s="1448"/>
      <c r="CA43" s="1449"/>
      <c r="CB43" s="1449"/>
      <c r="CC43" s="1449"/>
      <c r="CD43" s="1449"/>
      <c r="CE43" s="1449"/>
      <c r="CF43" s="1449"/>
      <c r="CG43" s="1449"/>
      <c r="CH43" s="1449"/>
      <c r="CI43" s="1449"/>
      <c r="CJ43" s="1449"/>
      <c r="CK43" s="1449"/>
      <c r="CL43" s="1449"/>
      <c r="CM43" s="1449"/>
      <c r="CN43" s="1449"/>
      <c r="CO43" s="1450"/>
      <c r="CP43" s="1442"/>
      <c r="CQ43" s="1443"/>
      <c r="CR43" s="1443"/>
      <c r="CS43" s="1444"/>
      <c r="CT43" s="1224"/>
      <c r="CU43" s="1225"/>
      <c r="CV43" s="1225"/>
      <c r="CW43" s="1225"/>
      <c r="CX43" s="1225"/>
      <c r="CY43" s="1225"/>
      <c r="CZ43" s="1225"/>
      <c r="DA43" s="1225"/>
      <c r="DB43" s="1225"/>
      <c r="DC43" s="1225"/>
      <c r="DD43" s="1225"/>
      <c r="DE43" s="1225"/>
      <c r="DF43" s="1225"/>
      <c r="DG43" s="1225"/>
      <c r="DH43" s="1225"/>
      <c r="DI43" s="1225"/>
      <c r="DJ43" s="1225"/>
      <c r="DK43" s="1225"/>
      <c r="DL43" s="1228"/>
      <c r="DM43" s="1229"/>
      <c r="DN43" s="2"/>
      <c r="DO43" s="1188"/>
      <c r="DP43" s="1188"/>
      <c r="DQ43" s="1188"/>
      <c r="DR43" s="1188"/>
      <c r="DS43" s="1188"/>
      <c r="DT43" s="1188"/>
      <c r="DU43" s="1188"/>
      <c r="DV43" s="1188"/>
      <c r="DW43" s="1188"/>
      <c r="DX43" s="1188"/>
      <c r="DY43" s="1188"/>
      <c r="DZ43" s="1188"/>
      <c r="EA43" s="1188"/>
      <c r="EB43" s="1188"/>
      <c r="EC43" s="1188"/>
      <c r="ED43" s="1188"/>
      <c r="EE43" s="1701"/>
      <c r="EF43" s="1249"/>
      <c r="EG43" s="1250"/>
      <c r="EH43" s="1250"/>
      <c r="EI43" s="1250"/>
      <c r="EJ43" s="1250"/>
      <c r="EK43" s="1250"/>
      <c r="EL43" s="1250"/>
      <c r="EM43" s="1250"/>
      <c r="EN43" s="1250"/>
      <c r="EO43" s="1250"/>
      <c r="EP43" s="1250"/>
      <c r="EQ43" s="1250"/>
      <c r="ER43" s="1250"/>
      <c r="ES43" s="1250"/>
      <c r="ET43" s="1250"/>
      <c r="EU43" s="1250"/>
      <c r="EV43" s="1250"/>
      <c r="EW43" s="1250"/>
      <c r="EX43" s="1356"/>
      <c r="EY43" s="1529"/>
      <c r="EZ43" s="3"/>
      <c r="FA43" s="3"/>
      <c r="FB43" s="1188"/>
      <c r="FC43" s="1188"/>
      <c r="FD43" s="1188"/>
      <c r="FE43" s="1188"/>
      <c r="FF43" s="1188"/>
      <c r="FG43" s="1188"/>
      <c r="FH43" s="1188"/>
      <c r="FI43" s="1188"/>
      <c r="FJ43" s="1188"/>
      <c r="FK43" s="1188"/>
      <c r="FL43" s="1701"/>
      <c r="FM43" s="1806"/>
      <c r="FN43" s="1173"/>
      <c r="FO43" s="1173"/>
      <c r="FP43" s="1173"/>
      <c r="FQ43" s="1173"/>
      <c r="FR43" s="1173"/>
      <c r="FS43" s="1173"/>
      <c r="FT43" s="1173"/>
      <c r="FU43" s="1173"/>
      <c r="FV43" s="1173"/>
      <c r="FW43" s="1173"/>
      <c r="FX43" s="1173"/>
      <c r="FY43" s="1173"/>
      <c r="FZ43" s="1173"/>
      <c r="GA43" s="1173"/>
      <c r="GB43" s="1173"/>
      <c r="GC43" s="1173"/>
      <c r="GD43" s="1173"/>
      <c r="GE43" s="1173"/>
      <c r="GF43" s="1260"/>
      <c r="GG43" s="1791"/>
      <c r="GH43" s="1188"/>
      <c r="GI43" s="1188"/>
      <c r="GJ43" s="1188"/>
      <c r="GK43" s="1188"/>
      <c r="GL43" s="1188"/>
      <c r="GM43" s="1188"/>
      <c r="GN43" s="1188"/>
      <c r="GO43" s="1188"/>
      <c r="GP43" s="1188"/>
      <c r="GQ43" s="1188"/>
      <c r="GR43" s="1188"/>
      <c r="GS43" s="1188"/>
      <c r="GT43" s="1188"/>
      <c r="GU43" s="1188"/>
      <c r="GV43" s="1188"/>
      <c r="GW43" s="1188"/>
      <c r="GX43" s="1188"/>
      <c r="GY43" s="1188"/>
      <c r="GZ43" s="1188"/>
      <c r="HA43" s="1188"/>
      <c r="HB43" s="1189"/>
      <c r="HC43" s="1172"/>
      <c r="HD43" s="1173"/>
      <c r="HE43" s="1173"/>
      <c r="HF43" s="1173"/>
      <c r="HG43" s="1173"/>
      <c r="HH43" s="1173"/>
      <c r="HI43" s="1173"/>
      <c r="HJ43" s="1173"/>
      <c r="HK43" s="1173"/>
      <c r="HL43" s="1173"/>
      <c r="HM43" s="1173"/>
      <c r="HN43" s="1173"/>
      <c r="HO43" s="1173"/>
      <c r="HP43" s="1173"/>
      <c r="HQ43" s="1173"/>
      <c r="HR43" s="1173"/>
      <c r="HS43" s="1173"/>
      <c r="HT43" s="1173"/>
      <c r="HU43" s="1173"/>
      <c r="HV43" s="1173"/>
      <c r="HW43" s="1173"/>
      <c r="HX43" s="1173"/>
      <c r="HY43" s="1173"/>
      <c r="HZ43" s="3"/>
    </row>
    <row r="44" spans="1:234" ht="5.25" customHeight="1">
      <c r="A44" s="1365"/>
      <c r="B44" s="1365"/>
      <c r="C44" s="1365"/>
      <c r="D44" s="1365"/>
      <c r="E44" s="1365"/>
      <c r="F44" s="1365"/>
      <c r="G44" s="1365"/>
      <c r="H44" s="1365"/>
      <c r="I44" s="1365"/>
      <c r="J44" s="1372"/>
      <c r="K44" s="1388"/>
      <c r="L44" s="1388"/>
      <c r="M44" s="1388"/>
      <c r="N44" s="1388"/>
      <c r="O44" s="1388"/>
      <c r="P44" s="1388"/>
      <c r="Q44" s="1388"/>
      <c r="R44" s="1388"/>
      <c r="S44" s="1388"/>
      <c r="T44" s="1388"/>
      <c r="U44" s="1388"/>
      <c r="V44" s="1388"/>
      <c r="W44" s="1388"/>
      <c r="X44" s="1388"/>
      <c r="Y44" s="1388"/>
      <c r="Z44" s="1388"/>
      <c r="AA44" s="1388"/>
      <c r="AB44" s="1388"/>
      <c r="AC44" s="1388"/>
      <c r="AD44" s="1388"/>
      <c r="AE44" s="1388"/>
      <c r="AF44" s="1388"/>
      <c r="AG44" s="1388"/>
      <c r="AH44" s="1388"/>
      <c r="AI44" s="1388"/>
      <c r="AJ44" s="1388"/>
      <c r="AK44" s="1389"/>
      <c r="AL44" s="1392"/>
      <c r="AM44" s="1393"/>
      <c r="AN44" s="1388"/>
      <c r="AO44" s="1388"/>
      <c r="AP44" s="1388"/>
      <c r="AQ44" s="1388"/>
      <c r="AR44" s="1388"/>
      <c r="AS44" s="1388"/>
      <c r="AT44" s="1388"/>
      <c r="AU44" s="1388"/>
      <c r="AV44" s="1388"/>
      <c r="AW44" s="1388"/>
      <c r="AX44" s="1388"/>
      <c r="AY44" s="1388"/>
      <c r="AZ44" s="1388"/>
      <c r="BA44" s="1388"/>
      <c r="BB44" s="1388"/>
      <c r="BC44" s="1388"/>
      <c r="BD44" s="1388"/>
      <c r="BE44" s="1388"/>
      <c r="BF44" s="1388"/>
      <c r="BG44" s="1388"/>
      <c r="BH44" s="1388"/>
      <c r="BI44" s="1388"/>
      <c r="BJ44" s="1388"/>
      <c r="BK44" s="1388"/>
      <c r="BL44" s="1388"/>
      <c r="BM44" s="1388"/>
      <c r="BN44" s="1388"/>
      <c r="BO44" s="1389"/>
      <c r="BP44" s="1392"/>
      <c r="BQ44" s="1426"/>
      <c r="BR44" s="2"/>
      <c r="BS44" s="2"/>
      <c r="BT44" s="1730"/>
      <c r="BU44" s="1731"/>
      <c r="BV44" s="1731"/>
      <c r="BW44" s="1731"/>
      <c r="BX44" s="1731"/>
      <c r="BY44" s="1731"/>
      <c r="BZ44" s="1505" t="s">
        <v>32</v>
      </c>
      <c r="CA44" s="1506"/>
      <c r="CB44" s="1506"/>
      <c r="CC44" s="1506"/>
      <c r="CD44" s="1457" t="s">
        <v>691</v>
      </c>
      <c r="CE44" s="1458"/>
      <c r="CF44" s="1458"/>
      <c r="CG44" s="1458"/>
      <c r="CH44" s="1458"/>
      <c r="CI44" s="1458"/>
      <c r="CJ44" s="1458"/>
      <c r="CK44" s="1458"/>
      <c r="CL44" s="1458"/>
      <c r="CM44" s="1458"/>
      <c r="CN44" s="1458"/>
      <c r="CO44" s="1459"/>
      <c r="CP44" s="1626" t="s">
        <v>486</v>
      </c>
      <c r="CQ44" s="1627"/>
      <c r="CR44" s="1627"/>
      <c r="CS44" s="1628"/>
      <c r="CT44" s="1224" t="str">
        <f>IF(入力シート!G22=0,"",入力シート!G22)</f>
        <v/>
      </c>
      <c r="CU44" s="1225"/>
      <c r="CV44" s="1225"/>
      <c r="CW44" s="1225"/>
      <c r="CX44" s="1225"/>
      <c r="CY44" s="1225"/>
      <c r="CZ44" s="1225"/>
      <c r="DA44" s="1225"/>
      <c r="DB44" s="1225"/>
      <c r="DC44" s="1225"/>
      <c r="DD44" s="1225"/>
      <c r="DE44" s="1225"/>
      <c r="DF44" s="1225"/>
      <c r="DG44" s="1225"/>
      <c r="DH44" s="1225"/>
      <c r="DI44" s="1225"/>
      <c r="DJ44" s="1225"/>
      <c r="DK44" s="1225"/>
      <c r="DL44" s="1226"/>
      <c r="DM44" s="1227"/>
      <c r="DN44" s="2"/>
      <c r="DO44" s="1257" t="s">
        <v>99</v>
      </c>
      <c r="DP44" s="1257"/>
      <c r="DQ44" s="1257"/>
      <c r="DR44" s="1257"/>
      <c r="DS44" s="1257"/>
      <c r="DT44" s="1257"/>
      <c r="DU44" s="1257"/>
      <c r="DV44" s="1257"/>
      <c r="DW44" s="1257"/>
      <c r="DX44" s="1257"/>
      <c r="DY44" s="1257"/>
      <c r="DZ44" s="1257"/>
      <c r="EA44" s="1258"/>
      <c r="EB44" s="1256"/>
      <c r="EC44" s="1257"/>
      <c r="ED44" s="1257"/>
      <c r="EE44" s="1257"/>
      <c r="EF44" s="1257"/>
      <c r="EG44" s="1257"/>
      <c r="EH44" s="1257"/>
      <c r="EI44" s="1257"/>
      <c r="EJ44" s="1257"/>
      <c r="EK44" s="1257"/>
      <c r="EL44" s="1257"/>
      <c r="EM44" s="1257"/>
      <c r="EN44" s="1257"/>
      <c r="EO44" s="1257"/>
      <c r="EP44" s="1257"/>
      <c r="EQ44" s="1257"/>
      <c r="ER44" s="1257"/>
      <c r="ES44" s="1257"/>
      <c r="ET44" s="1257"/>
      <c r="EU44" s="1257"/>
      <c r="EV44" s="1257"/>
      <c r="EW44" s="1257"/>
      <c r="EX44" s="1257"/>
      <c r="EY44" s="1257"/>
      <c r="EZ44" s="3"/>
      <c r="FA44" s="3"/>
      <c r="FB44" s="1578">
        <f>IF(入力シート!K26&lt;10,入力シート!B24,IF(入力シート!K26=10,入力シート!B26,IF(入力シート!K26&gt;10,入力シート!B24)))</f>
        <v>0</v>
      </c>
      <c r="FC44" s="1578"/>
      <c r="FD44" s="1578"/>
      <c r="FE44" s="1578"/>
      <c r="FF44" s="1578"/>
      <c r="FG44" s="1578"/>
      <c r="FH44" s="1578"/>
      <c r="FI44" s="1578"/>
      <c r="FJ44" s="1578"/>
      <c r="FK44" s="1578"/>
      <c r="FL44" s="1802"/>
      <c r="FM44" s="1826">
        <f>IF(入力シート!K26&lt;10,入力シート!F24,IF(入力シート!K26=10,"",IF(入力シート!K26&gt;10,入力シート!F24)))</f>
        <v>0</v>
      </c>
      <c r="FN44" s="1578"/>
      <c r="FO44" s="1578"/>
      <c r="FP44" s="1578"/>
      <c r="FQ44" s="1578"/>
      <c r="FR44" s="1578"/>
      <c r="FS44" s="1578"/>
      <c r="FT44" s="1578"/>
      <c r="FU44" s="1578"/>
      <c r="FV44" s="1578"/>
      <c r="FW44" s="1578"/>
      <c r="FX44" s="1578"/>
      <c r="FY44" s="1578"/>
      <c r="FZ44" s="1578"/>
      <c r="GA44" s="1578"/>
      <c r="GB44" s="1578"/>
      <c r="GC44" s="1578"/>
      <c r="GD44" s="1578"/>
      <c r="GE44" s="1578"/>
      <c r="GF44" s="1802"/>
      <c r="GG44" s="1207">
        <f>IF(入力シート!K26&lt;10,入力シート!C24,IF(入力シート!K26=10,入力シート!C26,IF(入力シート!K26&gt;10,入力シート!C24)))</f>
        <v>0</v>
      </c>
      <c r="GH44" s="1208"/>
      <c r="GI44" s="1208"/>
      <c r="GJ44" s="1208"/>
      <c r="GK44" s="1208"/>
      <c r="GL44" s="1208"/>
      <c r="GM44" s="1208"/>
      <c r="GN44" s="1208"/>
      <c r="GO44" s="1208"/>
      <c r="GP44" s="1208"/>
      <c r="GQ44" s="1208"/>
      <c r="GR44" s="1208"/>
      <c r="GS44" s="1208"/>
      <c r="GT44" s="1208"/>
      <c r="GU44" s="1208"/>
      <c r="GV44" s="1208"/>
      <c r="GW44" s="1208"/>
      <c r="GX44" s="1208"/>
      <c r="GY44" s="1208"/>
      <c r="GZ44" s="1208"/>
      <c r="HA44" s="1133" t="s">
        <v>151</v>
      </c>
      <c r="HB44" s="1164"/>
      <c r="HC44" s="1127">
        <f>IF(入力シート!K26&lt;10,入力シート!D24,IF(入力シート!K26=10,入力シート!D26,IF(入力シート!K26&gt;10,入力シート!D24)))</f>
        <v>0</v>
      </c>
      <c r="HD44" s="1127"/>
      <c r="HE44" s="1127"/>
      <c r="HF44" s="1127"/>
      <c r="HG44" s="1127"/>
      <c r="HH44" s="1127"/>
      <c r="HI44" s="1127"/>
      <c r="HJ44" s="1127"/>
      <c r="HK44" s="1127"/>
      <c r="HL44" s="1127"/>
      <c r="HM44" s="1127"/>
      <c r="HN44" s="1127"/>
      <c r="HO44" s="1127"/>
      <c r="HP44" s="1127"/>
      <c r="HQ44" s="1127"/>
      <c r="HR44" s="1127"/>
      <c r="HS44" s="1127"/>
      <c r="HT44" s="1127"/>
      <c r="HU44" s="1127"/>
      <c r="HV44" s="1127"/>
      <c r="HW44" s="1127"/>
      <c r="HX44" s="1135" t="s">
        <v>151</v>
      </c>
      <c r="HY44" s="1136"/>
      <c r="HZ44" s="3"/>
    </row>
    <row r="45" spans="1:234" ht="5.25" customHeight="1">
      <c r="A45" s="1365"/>
      <c r="B45" s="1365"/>
      <c r="C45" s="1365"/>
      <c r="D45" s="1365"/>
      <c r="E45" s="1365"/>
      <c r="F45" s="1365"/>
      <c r="G45" s="1365"/>
      <c r="H45" s="1365"/>
      <c r="I45" s="1365"/>
      <c r="J45" s="1372"/>
      <c r="K45" s="1276" t="s">
        <v>77</v>
      </c>
      <c r="L45" s="1276"/>
      <c r="M45" s="1276"/>
      <c r="N45" s="1276"/>
      <c r="O45" s="1276"/>
      <c r="P45" s="1276"/>
      <c r="Q45" s="1276"/>
      <c r="R45" s="1276"/>
      <c r="S45" s="1276"/>
      <c r="T45" s="1276"/>
      <c r="U45" s="1276"/>
      <c r="V45" s="1276"/>
      <c r="W45" s="1276"/>
      <c r="X45" s="1276"/>
      <c r="Y45" s="1276"/>
      <c r="Z45" s="1276"/>
      <c r="AA45" s="1276"/>
      <c r="AB45" s="1276"/>
      <c r="AC45" s="1276"/>
      <c r="AD45" s="1276"/>
      <c r="AE45" s="1276"/>
      <c r="AF45" s="1276"/>
      <c r="AG45" s="1276"/>
      <c r="AH45" s="1276"/>
      <c r="AI45" s="1276"/>
      <c r="AJ45" s="1276"/>
      <c r="AK45" s="1276"/>
      <c r="AL45" s="1276"/>
      <c r="AM45" s="1276"/>
      <c r="AN45" s="1367"/>
      <c r="AO45" s="1367"/>
      <c r="AP45" s="1367"/>
      <c r="AQ45" s="1367"/>
      <c r="AR45" s="1367"/>
      <c r="AS45" s="1367"/>
      <c r="AT45" s="1367"/>
      <c r="AU45" s="1367"/>
      <c r="AV45" s="1367"/>
      <c r="AW45" s="1367"/>
      <c r="AX45" s="1367"/>
      <c r="AY45" s="1367"/>
      <c r="AZ45" s="1367"/>
      <c r="BA45" s="1367"/>
      <c r="BB45" s="1367"/>
      <c r="BC45" s="1367"/>
      <c r="BD45" s="1367"/>
      <c r="BE45" s="1367"/>
      <c r="BF45" s="1367"/>
      <c r="BG45" s="1367"/>
      <c r="BH45" s="1367"/>
      <c r="BI45" s="1367"/>
      <c r="BJ45" s="1367"/>
      <c r="BK45" s="1367"/>
      <c r="BL45" s="1367"/>
      <c r="BM45" s="1367"/>
      <c r="BN45" s="1367"/>
      <c r="BO45" s="1367"/>
      <c r="BP45" s="1367"/>
      <c r="BQ45" s="1368"/>
      <c r="BR45" s="2"/>
      <c r="BS45" s="2"/>
      <c r="BT45" s="1730"/>
      <c r="BU45" s="1731"/>
      <c r="BV45" s="1731"/>
      <c r="BW45" s="1731"/>
      <c r="BX45" s="1731"/>
      <c r="BY45" s="1731"/>
      <c r="BZ45" s="1507"/>
      <c r="CA45" s="1508"/>
      <c r="CB45" s="1508"/>
      <c r="CC45" s="1508"/>
      <c r="CD45" s="1460"/>
      <c r="CE45" s="1461"/>
      <c r="CF45" s="1461"/>
      <c r="CG45" s="1461"/>
      <c r="CH45" s="1461"/>
      <c r="CI45" s="1461"/>
      <c r="CJ45" s="1461"/>
      <c r="CK45" s="1461"/>
      <c r="CL45" s="1461"/>
      <c r="CM45" s="1461"/>
      <c r="CN45" s="1461"/>
      <c r="CO45" s="1462"/>
      <c r="CP45" s="1477"/>
      <c r="CQ45" s="1478"/>
      <c r="CR45" s="1478"/>
      <c r="CS45" s="1629"/>
      <c r="CT45" s="1224"/>
      <c r="CU45" s="1225"/>
      <c r="CV45" s="1225"/>
      <c r="CW45" s="1225"/>
      <c r="CX45" s="1225"/>
      <c r="CY45" s="1225"/>
      <c r="CZ45" s="1225"/>
      <c r="DA45" s="1225"/>
      <c r="DB45" s="1225"/>
      <c r="DC45" s="1225"/>
      <c r="DD45" s="1225"/>
      <c r="DE45" s="1225"/>
      <c r="DF45" s="1225"/>
      <c r="DG45" s="1225"/>
      <c r="DH45" s="1225"/>
      <c r="DI45" s="1225"/>
      <c r="DJ45" s="1225"/>
      <c r="DK45" s="1225"/>
      <c r="DL45" s="1228"/>
      <c r="DM45" s="1229"/>
      <c r="DN45" s="2"/>
      <c r="DO45" s="1171"/>
      <c r="DP45" s="1171"/>
      <c r="DQ45" s="1171"/>
      <c r="DR45" s="1171"/>
      <c r="DS45" s="1171"/>
      <c r="DT45" s="1171"/>
      <c r="DU45" s="1171"/>
      <c r="DV45" s="1171"/>
      <c r="DW45" s="1171"/>
      <c r="DX45" s="1171"/>
      <c r="DY45" s="1171"/>
      <c r="DZ45" s="1171"/>
      <c r="EA45" s="1259"/>
      <c r="EB45" s="1170"/>
      <c r="EC45" s="1171"/>
      <c r="ED45" s="1171"/>
      <c r="EE45" s="1171"/>
      <c r="EF45" s="1171"/>
      <c r="EG45" s="1171"/>
      <c r="EH45" s="1171"/>
      <c r="EI45" s="1171"/>
      <c r="EJ45" s="1171"/>
      <c r="EK45" s="1171"/>
      <c r="EL45" s="1171"/>
      <c r="EM45" s="1171"/>
      <c r="EN45" s="1171"/>
      <c r="EO45" s="1171"/>
      <c r="EP45" s="1171"/>
      <c r="EQ45" s="1171"/>
      <c r="ER45" s="1171"/>
      <c r="ES45" s="1171"/>
      <c r="ET45" s="1171"/>
      <c r="EU45" s="1171"/>
      <c r="EV45" s="1171"/>
      <c r="EW45" s="1171"/>
      <c r="EX45" s="1171"/>
      <c r="EY45" s="1171"/>
      <c r="EZ45" s="3"/>
      <c r="FA45" s="3"/>
      <c r="FB45" s="1572"/>
      <c r="FC45" s="1572"/>
      <c r="FD45" s="1572"/>
      <c r="FE45" s="1572"/>
      <c r="FF45" s="1572"/>
      <c r="FG45" s="1572"/>
      <c r="FH45" s="1572"/>
      <c r="FI45" s="1572"/>
      <c r="FJ45" s="1572"/>
      <c r="FK45" s="1572"/>
      <c r="FL45" s="1803"/>
      <c r="FM45" s="1571"/>
      <c r="FN45" s="1572"/>
      <c r="FO45" s="1572"/>
      <c r="FP45" s="1572"/>
      <c r="FQ45" s="1572"/>
      <c r="FR45" s="1572"/>
      <c r="FS45" s="1572"/>
      <c r="FT45" s="1572"/>
      <c r="FU45" s="1572"/>
      <c r="FV45" s="1572"/>
      <c r="FW45" s="1572"/>
      <c r="FX45" s="1572"/>
      <c r="FY45" s="1572"/>
      <c r="FZ45" s="1572"/>
      <c r="GA45" s="1572"/>
      <c r="GB45" s="1572"/>
      <c r="GC45" s="1572"/>
      <c r="GD45" s="1572"/>
      <c r="GE45" s="1572"/>
      <c r="GF45" s="1803"/>
      <c r="GG45" s="1209"/>
      <c r="GH45" s="1210"/>
      <c r="GI45" s="1210"/>
      <c r="GJ45" s="1210"/>
      <c r="GK45" s="1210"/>
      <c r="GL45" s="1210"/>
      <c r="GM45" s="1210"/>
      <c r="GN45" s="1210"/>
      <c r="GO45" s="1210"/>
      <c r="GP45" s="1210"/>
      <c r="GQ45" s="1210"/>
      <c r="GR45" s="1210"/>
      <c r="GS45" s="1210"/>
      <c r="GT45" s="1210"/>
      <c r="GU45" s="1210"/>
      <c r="GV45" s="1210"/>
      <c r="GW45" s="1210"/>
      <c r="GX45" s="1210"/>
      <c r="GY45" s="1210"/>
      <c r="GZ45" s="1210"/>
      <c r="HA45" s="1135"/>
      <c r="HB45" s="1165"/>
      <c r="HC45" s="1127"/>
      <c r="HD45" s="1127"/>
      <c r="HE45" s="1127"/>
      <c r="HF45" s="1127"/>
      <c r="HG45" s="1127"/>
      <c r="HH45" s="1127"/>
      <c r="HI45" s="1127"/>
      <c r="HJ45" s="1127"/>
      <c r="HK45" s="1127"/>
      <c r="HL45" s="1127"/>
      <c r="HM45" s="1127"/>
      <c r="HN45" s="1127"/>
      <c r="HO45" s="1127"/>
      <c r="HP45" s="1127"/>
      <c r="HQ45" s="1127"/>
      <c r="HR45" s="1127"/>
      <c r="HS45" s="1127"/>
      <c r="HT45" s="1127"/>
      <c r="HU45" s="1127"/>
      <c r="HV45" s="1127"/>
      <c r="HW45" s="1127"/>
      <c r="HX45" s="1135"/>
      <c r="HY45" s="1136"/>
      <c r="HZ45" s="3"/>
    </row>
    <row r="46" spans="1:234" ht="5.25" customHeight="1">
      <c r="A46" s="1365"/>
      <c r="B46" s="1365"/>
      <c r="C46" s="1365"/>
      <c r="D46" s="1365"/>
      <c r="E46" s="1365"/>
      <c r="F46" s="1365"/>
      <c r="G46" s="1365"/>
      <c r="H46" s="1365"/>
      <c r="I46" s="1365"/>
      <c r="J46" s="1372"/>
      <c r="K46" s="1276"/>
      <c r="L46" s="1276"/>
      <c r="M46" s="1276"/>
      <c r="N46" s="1276"/>
      <c r="O46" s="1276"/>
      <c r="P46" s="1276"/>
      <c r="Q46" s="1276"/>
      <c r="R46" s="1276"/>
      <c r="S46" s="1276"/>
      <c r="T46" s="1276"/>
      <c r="U46" s="1276"/>
      <c r="V46" s="1276"/>
      <c r="W46" s="1276"/>
      <c r="X46" s="1276"/>
      <c r="Y46" s="1276"/>
      <c r="Z46" s="1276"/>
      <c r="AA46" s="1276"/>
      <c r="AB46" s="1276"/>
      <c r="AC46" s="1276"/>
      <c r="AD46" s="1276"/>
      <c r="AE46" s="1276"/>
      <c r="AF46" s="1276"/>
      <c r="AG46" s="1276"/>
      <c r="AH46" s="1276"/>
      <c r="AI46" s="1276"/>
      <c r="AJ46" s="1276"/>
      <c r="AK46" s="1276"/>
      <c r="AL46" s="1276"/>
      <c r="AM46" s="1276"/>
      <c r="AN46" s="1367"/>
      <c r="AO46" s="1367"/>
      <c r="AP46" s="1367"/>
      <c r="AQ46" s="1367"/>
      <c r="AR46" s="1367"/>
      <c r="AS46" s="1367"/>
      <c r="AT46" s="1367"/>
      <c r="AU46" s="1367"/>
      <c r="AV46" s="1367"/>
      <c r="AW46" s="1367"/>
      <c r="AX46" s="1367"/>
      <c r="AY46" s="1367"/>
      <c r="AZ46" s="1367"/>
      <c r="BA46" s="1367"/>
      <c r="BB46" s="1367"/>
      <c r="BC46" s="1367"/>
      <c r="BD46" s="1367"/>
      <c r="BE46" s="1367"/>
      <c r="BF46" s="1367"/>
      <c r="BG46" s="1367"/>
      <c r="BH46" s="1367"/>
      <c r="BI46" s="1367"/>
      <c r="BJ46" s="1367"/>
      <c r="BK46" s="1367"/>
      <c r="BL46" s="1367"/>
      <c r="BM46" s="1367"/>
      <c r="BN46" s="1367"/>
      <c r="BO46" s="1367"/>
      <c r="BP46" s="1367"/>
      <c r="BQ46" s="1368"/>
      <c r="BR46" s="2"/>
      <c r="BS46" s="2"/>
      <c r="BT46" s="1730"/>
      <c r="BU46" s="1731"/>
      <c r="BV46" s="1731"/>
      <c r="BW46" s="1731"/>
      <c r="BX46" s="1731"/>
      <c r="BY46" s="1731"/>
      <c r="BZ46" s="1507"/>
      <c r="CA46" s="1508"/>
      <c r="CB46" s="1508"/>
      <c r="CC46" s="1508"/>
      <c r="CD46" s="1463"/>
      <c r="CE46" s="1464"/>
      <c r="CF46" s="1464"/>
      <c r="CG46" s="1464"/>
      <c r="CH46" s="1464"/>
      <c r="CI46" s="1464"/>
      <c r="CJ46" s="1464"/>
      <c r="CK46" s="1464"/>
      <c r="CL46" s="1464"/>
      <c r="CM46" s="1464"/>
      <c r="CN46" s="1464"/>
      <c r="CO46" s="1465"/>
      <c r="CP46" s="1479"/>
      <c r="CQ46" s="1480"/>
      <c r="CR46" s="1480"/>
      <c r="CS46" s="1630"/>
      <c r="CT46" s="1224"/>
      <c r="CU46" s="1225"/>
      <c r="CV46" s="1225"/>
      <c r="CW46" s="1225"/>
      <c r="CX46" s="1225"/>
      <c r="CY46" s="1225"/>
      <c r="CZ46" s="1225"/>
      <c r="DA46" s="1225"/>
      <c r="DB46" s="1225"/>
      <c r="DC46" s="1225"/>
      <c r="DD46" s="1225"/>
      <c r="DE46" s="1225"/>
      <c r="DF46" s="1225"/>
      <c r="DG46" s="1225"/>
      <c r="DH46" s="1225"/>
      <c r="DI46" s="1225"/>
      <c r="DJ46" s="1225"/>
      <c r="DK46" s="1225"/>
      <c r="DL46" s="1228"/>
      <c r="DM46" s="1229"/>
      <c r="DN46" s="2"/>
      <c r="DO46" s="1171"/>
      <c r="DP46" s="1171"/>
      <c r="DQ46" s="1171"/>
      <c r="DR46" s="1171"/>
      <c r="DS46" s="1171"/>
      <c r="DT46" s="1171"/>
      <c r="DU46" s="1171"/>
      <c r="DV46" s="1171"/>
      <c r="DW46" s="1171"/>
      <c r="DX46" s="1171"/>
      <c r="DY46" s="1171"/>
      <c r="DZ46" s="1171"/>
      <c r="EA46" s="1259"/>
      <c r="EB46" s="1170"/>
      <c r="EC46" s="1171"/>
      <c r="ED46" s="1171"/>
      <c r="EE46" s="1171"/>
      <c r="EF46" s="1171"/>
      <c r="EG46" s="1171"/>
      <c r="EH46" s="1171"/>
      <c r="EI46" s="1171"/>
      <c r="EJ46" s="1171"/>
      <c r="EK46" s="1171"/>
      <c r="EL46" s="1171"/>
      <c r="EM46" s="1171"/>
      <c r="EN46" s="1171"/>
      <c r="EO46" s="1171"/>
      <c r="EP46" s="1171"/>
      <c r="EQ46" s="1171"/>
      <c r="ER46" s="1171"/>
      <c r="ES46" s="1171"/>
      <c r="ET46" s="1171"/>
      <c r="EU46" s="1171"/>
      <c r="EV46" s="1171"/>
      <c r="EW46" s="1171"/>
      <c r="EX46" s="1171"/>
      <c r="EY46" s="1171"/>
      <c r="EZ46" s="3"/>
      <c r="FA46" s="3"/>
      <c r="FB46" s="1572"/>
      <c r="FC46" s="1572"/>
      <c r="FD46" s="1572"/>
      <c r="FE46" s="1572"/>
      <c r="FF46" s="1572"/>
      <c r="FG46" s="1572"/>
      <c r="FH46" s="1572"/>
      <c r="FI46" s="1572"/>
      <c r="FJ46" s="1572"/>
      <c r="FK46" s="1572"/>
      <c r="FL46" s="1803"/>
      <c r="FM46" s="1571"/>
      <c r="FN46" s="1572"/>
      <c r="FO46" s="1572"/>
      <c r="FP46" s="1572"/>
      <c r="FQ46" s="1572"/>
      <c r="FR46" s="1572"/>
      <c r="FS46" s="1572"/>
      <c r="FT46" s="1572"/>
      <c r="FU46" s="1572"/>
      <c r="FV46" s="1572"/>
      <c r="FW46" s="1572"/>
      <c r="FX46" s="1572"/>
      <c r="FY46" s="1572"/>
      <c r="FZ46" s="1572"/>
      <c r="GA46" s="1572"/>
      <c r="GB46" s="1572"/>
      <c r="GC46" s="1572"/>
      <c r="GD46" s="1572"/>
      <c r="GE46" s="1572"/>
      <c r="GF46" s="1803"/>
      <c r="GG46" s="1209"/>
      <c r="GH46" s="1210"/>
      <c r="GI46" s="1210"/>
      <c r="GJ46" s="1210"/>
      <c r="GK46" s="1210"/>
      <c r="GL46" s="1210"/>
      <c r="GM46" s="1210"/>
      <c r="GN46" s="1210"/>
      <c r="GO46" s="1210"/>
      <c r="GP46" s="1210"/>
      <c r="GQ46" s="1210"/>
      <c r="GR46" s="1210"/>
      <c r="GS46" s="1210"/>
      <c r="GT46" s="1210"/>
      <c r="GU46" s="1210"/>
      <c r="GV46" s="1210"/>
      <c r="GW46" s="1210"/>
      <c r="GX46" s="1210"/>
      <c r="GY46" s="1210"/>
      <c r="GZ46" s="1210"/>
      <c r="HA46" s="1135"/>
      <c r="HB46" s="1165"/>
      <c r="HC46" s="1127"/>
      <c r="HD46" s="1127"/>
      <c r="HE46" s="1127"/>
      <c r="HF46" s="1127"/>
      <c r="HG46" s="1127"/>
      <c r="HH46" s="1127"/>
      <c r="HI46" s="1127"/>
      <c r="HJ46" s="1127"/>
      <c r="HK46" s="1127"/>
      <c r="HL46" s="1127"/>
      <c r="HM46" s="1127"/>
      <c r="HN46" s="1127"/>
      <c r="HO46" s="1127"/>
      <c r="HP46" s="1127"/>
      <c r="HQ46" s="1127"/>
      <c r="HR46" s="1127"/>
      <c r="HS46" s="1127"/>
      <c r="HT46" s="1127"/>
      <c r="HU46" s="1127"/>
      <c r="HV46" s="1127"/>
      <c r="HW46" s="1127"/>
      <c r="HX46" s="1135"/>
      <c r="HY46" s="1136"/>
      <c r="HZ46" s="3"/>
    </row>
    <row r="47" spans="1:234" ht="5.25" customHeight="1">
      <c r="A47" s="1365"/>
      <c r="B47" s="1365"/>
      <c r="C47" s="1365"/>
      <c r="D47" s="1365"/>
      <c r="E47" s="1365"/>
      <c r="F47" s="1365"/>
      <c r="G47" s="1365"/>
      <c r="H47" s="1365"/>
      <c r="I47" s="1365"/>
      <c r="J47" s="1372"/>
      <c r="K47" s="1388" t="str">
        <f>換算!BD14</f>
        <v/>
      </c>
      <c r="L47" s="1388"/>
      <c r="M47" s="1388"/>
      <c r="N47" s="1388"/>
      <c r="O47" s="1388"/>
      <c r="P47" s="1388"/>
      <c r="Q47" s="1388"/>
      <c r="R47" s="1388"/>
      <c r="S47" s="1388"/>
      <c r="T47" s="1388"/>
      <c r="U47" s="1388"/>
      <c r="V47" s="1388"/>
      <c r="W47" s="1388"/>
      <c r="X47" s="1388"/>
      <c r="Y47" s="1388"/>
      <c r="Z47" s="1388"/>
      <c r="AA47" s="1388"/>
      <c r="AB47" s="1388"/>
      <c r="AC47" s="1388"/>
      <c r="AD47" s="1388"/>
      <c r="AE47" s="1388"/>
      <c r="AF47" s="1388"/>
      <c r="AG47" s="1388"/>
      <c r="AH47" s="1388"/>
      <c r="AI47" s="1388"/>
      <c r="AJ47" s="1388"/>
      <c r="AK47" s="1389"/>
      <c r="AL47" s="1392" t="s">
        <v>151</v>
      </c>
      <c r="AM47" s="1393"/>
      <c r="AN47" s="1367"/>
      <c r="AO47" s="1367"/>
      <c r="AP47" s="1367"/>
      <c r="AQ47" s="1367"/>
      <c r="AR47" s="1367"/>
      <c r="AS47" s="1367"/>
      <c r="AT47" s="1367"/>
      <c r="AU47" s="1367"/>
      <c r="AV47" s="1367"/>
      <c r="AW47" s="1367"/>
      <c r="AX47" s="1367"/>
      <c r="AY47" s="1367"/>
      <c r="AZ47" s="1367"/>
      <c r="BA47" s="1367"/>
      <c r="BB47" s="1367"/>
      <c r="BC47" s="1367"/>
      <c r="BD47" s="1367"/>
      <c r="BE47" s="1367"/>
      <c r="BF47" s="1367"/>
      <c r="BG47" s="1367"/>
      <c r="BH47" s="1367"/>
      <c r="BI47" s="1367"/>
      <c r="BJ47" s="1367"/>
      <c r="BK47" s="1367"/>
      <c r="BL47" s="1367"/>
      <c r="BM47" s="1367"/>
      <c r="BN47" s="1367"/>
      <c r="BO47" s="1367"/>
      <c r="BP47" s="1367"/>
      <c r="BQ47" s="1368"/>
      <c r="BR47" s="2"/>
      <c r="BS47" s="2"/>
      <c r="BT47" s="1730"/>
      <c r="BU47" s="1731"/>
      <c r="BV47" s="1731"/>
      <c r="BW47" s="1731"/>
      <c r="BX47" s="1731"/>
      <c r="BY47" s="1731"/>
      <c r="BZ47" s="1507"/>
      <c r="CA47" s="1508"/>
      <c r="CB47" s="1508"/>
      <c r="CC47" s="1508"/>
      <c r="CD47" s="1457" t="s">
        <v>484</v>
      </c>
      <c r="CE47" s="1458"/>
      <c r="CF47" s="1458"/>
      <c r="CG47" s="1458"/>
      <c r="CH47" s="1458"/>
      <c r="CI47" s="1458"/>
      <c r="CJ47" s="1458"/>
      <c r="CK47" s="1458"/>
      <c r="CL47" s="1458"/>
      <c r="CM47" s="1458"/>
      <c r="CN47" s="1458"/>
      <c r="CO47" s="1459"/>
      <c r="CP47" s="1451" t="s">
        <v>487</v>
      </c>
      <c r="CQ47" s="1452"/>
      <c r="CR47" s="1452"/>
      <c r="CS47" s="1453"/>
      <c r="CT47" s="1224" t="str">
        <f>IF(入力シート!C24="","",入力シート!C24)</f>
        <v/>
      </c>
      <c r="CU47" s="1225"/>
      <c r="CV47" s="1225"/>
      <c r="CW47" s="1225"/>
      <c r="CX47" s="1225"/>
      <c r="CY47" s="1225"/>
      <c r="CZ47" s="1225"/>
      <c r="DA47" s="1225"/>
      <c r="DB47" s="1225"/>
      <c r="DC47" s="1225"/>
      <c r="DD47" s="1225"/>
      <c r="DE47" s="1225"/>
      <c r="DF47" s="1225"/>
      <c r="DG47" s="1225"/>
      <c r="DH47" s="1225"/>
      <c r="DI47" s="1225"/>
      <c r="DJ47" s="1225"/>
      <c r="DK47" s="1225"/>
      <c r="DL47" s="1226"/>
      <c r="DM47" s="1227"/>
      <c r="DN47" s="2"/>
      <c r="DO47" s="1173"/>
      <c r="DP47" s="1173"/>
      <c r="DQ47" s="1173"/>
      <c r="DR47" s="1173"/>
      <c r="DS47" s="1173"/>
      <c r="DT47" s="1173"/>
      <c r="DU47" s="1173"/>
      <c r="DV47" s="1173"/>
      <c r="DW47" s="1173"/>
      <c r="DX47" s="1173"/>
      <c r="DY47" s="1173"/>
      <c r="DZ47" s="1173"/>
      <c r="EA47" s="1260"/>
      <c r="EB47" s="1187"/>
      <c r="EC47" s="1188"/>
      <c r="ED47" s="1188"/>
      <c r="EE47" s="1188"/>
      <c r="EF47" s="1188"/>
      <c r="EG47" s="1188"/>
      <c r="EH47" s="1188"/>
      <c r="EI47" s="1188"/>
      <c r="EJ47" s="1188"/>
      <c r="EK47" s="1188"/>
      <c r="EL47" s="1188"/>
      <c r="EM47" s="1188"/>
      <c r="EN47" s="1188"/>
      <c r="EO47" s="1188"/>
      <c r="EP47" s="1188"/>
      <c r="EQ47" s="1188"/>
      <c r="ER47" s="1188"/>
      <c r="ES47" s="1188"/>
      <c r="ET47" s="1188"/>
      <c r="EU47" s="1188"/>
      <c r="EV47" s="1188"/>
      <c r="EW47" s="1188"/>
      <c r="EX47" s="1188"/>
      <c r="EY47" s="1188"/>
      <c r="EZ47" s="3"/>
      <c r="FA47" s="3"/>
      <c r="FB47" s="1575"/>
      <c r="FC47" s="1575"/>
      <c r="FD47" s="1575"/>
      <c r="FE47" s="1575"/>
      <c r="FF47" s="1575"/>
      <c r="FG47" s="1575"/>
      <c r="FH47" s="1575"/>
      <c r="FI47" s="1575"/>
      <c r="FJ47" s="1575"/>
      <c r="FK47" s="1575"/>
      <c r="FL47" s="1804"/>
      <c r="FM47" s="1827"/>
      <c r="FN47" s="1587"/>
      <c r="FO47" s="1587"/>
      <c r="FP47" s="1587"/>
      <c r="FQ47" s="1587"/>
      <c r="FR47" s="1587"/>
      <c r="FS47" s="1587"/>
      <c r="FT47" s="1587"/>
      <c r="FU47" s="1587"/>
      <c r="FV47" s="1587"/>
      <c r="FW47" s="1587"/>
      <c r="FX47" s="1587"/>
      <c r="FY47" s="1587"/>
      <c r="FZ47" s="1587"/>
      <c r="GA47" s="1587"/>
      <c r="GB47" s="1587"/>
      <c r="GC47" s="1587"/>
      <c r="GD47" s="1587"/>
      <c r="GE47" s="1587"/>
      <c r="GF47" s="1828"/>
      <c r="GG47" s="1829"/>
      <c r="GH47" s="1830"/>
      <c r="GI47" s="1830"/>
      <c r="GJ47" s="1830"/>
      <c r="GK47" s="1830"/>
      <c r="GL47" s="1830"/>
      <c r="GM47" s="1830"/>
      <c r="GN47" s="1830"/>
      <c r="GO47" s="1830"/>
      <c r="GP47" s="1830"/>
      <c r="GQ47" s="1830"/>
      <c r="GR47" s="1830"/>
      <c r="GS47" s="1830"/>
      <c r="GT47" s="1830"/>
      <c r="GU47" s="1830"/>
      <c r="GV47" s="1830"/>
      <c r="GW47" s="1830"/>
      <c r="GX47" s="1830"/>
      <c r="GY47" s="1830"/>
      <c r="GZ47" s="1830"/>
      <c r="HA47" s="1153"/>
      <c r="HB47" s="1166"/>
      <c r="HC47" s="1127"/>
      <c r="HD47" s="1127"/>
      <c r="HE47" s="1127"/>
      <c r="HF47" s="1127"/>
      <c r="HG47" s="1127"/>
      <c r="HH47" s="1127"/>
      <c r="HI47" s="1127"/>
      <c r="HJ47" s="1127"/>
      <c r="HK47" s="1127"/>
      <c r="HL47" s="1127"/>
      <c r="HM47" s="1127"/>
      <c r="HN47" s="1127"/>
      <c r="HO47" s="1127"/>
      <c r="HP47" s="1127"/>
      <c r="HQ47" s="1127"/>
      <c r="HR47" s="1127"/>
      <c r="HS47" s="1127"/>
      <c r="HT47" s="1127"/>
      <c r="HU47" s="1127"/>
      <c r="HV47" s="1127"/>
      <c r="HW47" s="1127"/>
      <c r="HX47" s="1135"/>
      <c r="HY47" s="1136"/>
      <c r="HZ47" s="3"/>
    </row>
    <row r="48" spans="1:234" ht="5.25" customHeight="1">
      <c r="A48" s="1365"/>
      <c r="B48" s="1365"/>
      <c r="C48" s="1365"/>
      <c r="D48" s="1365"/>
      <c r="E48" s="1365"/>
      <c r="F48" s="1365"/>
      <c r="G48" s="1365"/>
      <c r="H48" s="1365"/>
      <c r="I48" s="1365"/>
      <c r="J48" s="1372"/>
      <c r="K48" s="1390"/>
      <c r="L48" s="1390"/>
      <c r="M48" s="1390"/>
      <c r="N48" s="1390"/>
      <c r="O48" s="1390"/>
      <c r="P48" s="1390"/>
      <c r="Q48" s="1390"/>
      <c r="R48" s="1390"/>
      <c r="S48" s="1390"/>
      <c r="T48" s="1390"/>
      <c r="U48" s="1390"/>
      <c r="V48" s="1390"/>
      <c r="W48" s="1390"/>
      <c r="X48" s="1390"/>
      <c r="Y48" s="1390"/>
      <c r="Z48" s="1390"/>
      <c r="AA48" s="1390"/>
      <c r="AB48" s="1390"/>
      <c r="AC48" s="1390"/>
      <c r="AD48" s="1390"/>
      <c r="AE48" s="1390"/>
      <c r="AF48" s="1390"/>
      <c r="AG48" s="1390"/>
      <c r="AH48" s="1390"/>
      <c r="AI48" s="1390"/>
      <c r="AJ48" s="1390"/>
      <c r="AK48" s="1391"/>
      <c r="AL48" s="1394"/>
      <c r="AM48" s="1395"/>
      <c r="AN48" s="1369"/>
      <c r="AO48" s="1369"/>
      <c r="AP48" s="1369"/>
      <c r="AQ48" s="1369"/>
      <c r="AR48" s="1369"/>
      <c r="AS48" s="1369"/>
      <c r="AT48" s="1369"/>
      <c r="AU48" s="1369"/>
      <c r="AV48" s="1369"/>
      <c r="AW48" s="1369"/>
      <c r="AX48" s="1369"/>
      <c r="AY48" s="1369"/>
      <c r="AZ48" s="1369"/>
      <c r="BA48" s="1369"/>
      <c r="BB48" s="1369"/>
      <c r="BC48" s="1369"/>
      <c r="BD48" s="1369"/>
      <c r="BE48" s="1369"/>
      <c r="BF48" s="1369"/>
      <c r="BG48" s="1369"/>
      <c r="BH48" s="1369"/>
      <c r="BI48" s="1369"/>
      <c r="BJ48" s="1369"/>
      <c r="BK48" s="1369"/>
      <c r="BL48" s="1369"/>
      <c r="BM48" s="1369"/>
      <c r="BN48" s="1369"/>
      <c r="BO48" s="1369"/>
      <c r="BP48" s="1369"/>
      <c r="BQ48" s="1279"/>
      <c r="BR48" s="2"/>
      <c r="BS48" s="2"/>
      <c r="BT48" s="1730"/>
      <c r="BU48" s="1731"/>
      <c r="BV48" s="1731"/>
      <c r="BW48" s="1731"/>
      <c r="BX48" s="1731"/>
      <c r="BY48" s="1731"/>
      <c r="BZ48" s="1507"/>
      <c r="CA48" s="1508"/>
      <c r="CB48" s="1508"/>
      <c r="CC48" s="1508"/>
      <c r="CD48" s="1460"/>
      <c r="CE48" s="1461"/>
      <c r="CF48" s="1461"/>
      <c r="CG48" s="1461"/>
      <c r="CH48" s="1461"/>
      <c r="CI48" s="1461"/>
      <c r="CJ48" s="1461"/>
      <c r="CK48" s="1461"/>
      <c r="CL48" s="1461"/>
      <c r="CM48" s="1461"/>
      <c r="CN48" s="1461"/>
      <c r="CO48" s="1462"/>
      <c r="CP48" s="1451"/>
      <c r="CQ48" s="1452"/>
      <c r="CR48" s="1452"/>
      <c r="CS48" s="1453"/>
      <c r="CT48" s="1224"/>
      <c r="CU48" s="1225"/>
      <c r="CV48" s="1225"/>
      <c r="CW48" s="1225"/>
      <c r="CX48" s="1225"/>
      <c r="CY48" s="1225"/>
      <c r="CZ48" s="1225"/>
      <c r="DA48" s="1225"/>
      <c r="DB48" s="1225"/>
      <c r="DC48" s="1225"/>
      <c r="DD48" s="1225"/>
      <c r="DE48" s="1225"/>
      <c r="DF48" s="1225"/>
      <c r="DG48" s="1225"/>
      <c r="DH48" s="1225"/>
      <c r="DI48" s="1225"/>
      <c r="DJ48" s="1225"/>
      <c r="DK48" s="1225"/>
      <c r="DL48" s="1228"/>
      <c r="DM48" s="1229"/>
      <c r="DN48" s="2"/>
      <c r="DO48" s="1257" t="s">
        <v>100</v>
      </c>
      <c r="DP48" s="1257"/>
      <c r="DQ48" s="1257"/>
      <c r="DR48" s="1257"/>
      <c r="DS48" s="1257"/>
      <c r="DT48" s="1257"/>
      <c r="DU48" s="1257"/>
      <c r="DV48" s="1257"/>
      <c r="DW48" s="1257"/>
      <c r="DX48" s="1257"/>
      <c r="DY48" s="1257"/>
      <c r="DZ48" s="1257"/>
      <c r="EA48" s="1258"/>
      <c r="EB48" s="1256" t="str">
        <f>IF(入力シート!G46="","",入力シート!G46)</f>
        <v/>
      </c>
      <c r="EC48" s="1257"/>
      <c r="ED48" s="1257"/>
      <c r="EE48" s="1257"/>
      <c r="EF48" s="1257"/>
      <c r="EG48" s="1257"/>
      <c r="EH48" s="1257"/>
      <c r="EI48" s="1257"/>
      <c r="EJ48" s="1257"/>
      <c r="EK48" s="1257"/>
      <c r="EL48" s="1257"/>
      <c r="EM48" s="1257"/>
      <c r="EN48" s="1257"/>
      <c r="EO48" s="1257"/>
      <c r="EP48" s="1257"/>
      <c r="EQ48" s="1257"/>
      <c r="ER48" s="1257"/>
      <c r="ES48" s="1257"/>
      <c r="ET48" s="1257"/>
      <c r="EU48" s="1257"/>
      <c r="EV48" s="1257"/>
      <c r="EW48" s="1257"/>
      <c r="EX48" s="1257"/>
      <c r="EY48" s="1257"/>
      <c r="EZ48" s="3"/>
      <c r="FA48" s="3"/>
      <c r="FB48" s="1578" t="str">
        <f>IF(入力シート!K26&lt;10,"",IF(入力シート!K26=10,"",IF(入力シート!K26&gt;10,入力シート!B26)))</f>
        <v/>
      </c>
      <c r="FC48" s="1578"/>
      <c r="FD48" s="1578"/>
      <c r="FE48" s="1578"/>
      <c r="FF48" s="1578"/>
      <c r="FG48" s="1578"/>
      <c r="FH48" s="1578"/>
      <c r="FI48" s="1578"/>
      <c r="FJ48" s="1578"/>
      <c r="FK48" s="1578"/>
      <c r="FL48" s="1802"/>
      <c r="FM48" s="1263"/>
      <c r="FN48" s="1241"/>
      <c r="FO48" s="1241"/>
      <c r="FP48" s="1241"/>
      <c r="FQ48" s="1241"/>
      <c r="FR48" s="1241"/>
      <c r="FS48" s="1241"/>
      <c r="FT48" s="1241"/>
      <c r="FU48" s="1241"/>
      <c r="FV48" s="1241"/>
      <c r="FW48" s="1241"/>
      <c r="FX48" s="1241"/>
      <c r="FY48" s="1241"/>
      <c r="FZ48" s="1241"/>
      <c r="GA48" s="1241"/>
      <c r="GB48" s="1241"/>
      <c r="GC48" s="1241"/>
      <c r="GD48" s="1241"/>
      <c r="GE48" s="1241"/>
      <c r="GF48" s="1242"/>
      <c r="GG48" s="1197" t="str">
        <f>IF(入力シート!K26&lt;10,"",IF(入力シート!K26=10,"",IF(入力シート!K26&gt;10,入力シート!C26)))</f>
        <v/>
      </c>
      <c r="GH48" s="1198"/>
      <c r="GI48" s="1198"/>
      <c r="GJ48" s="1198"/>
      <c r="GK48" s="1198"/>
      <c r="GL48" s="1198"/>
      <c r="GM48" s="1198"/>
      <c r="GN48" s="1198"/>
      <c r="GO48" s="1198"/>
      <c r="GP48" s="1198"/>
      <c r="GQ48" s="1198"/>
      <c r="GR48" s="1198"/>
      <c r="GS48" s="1198"/>
      <c r="GT48" s="1198"/>
      <c r="GU48" s="1198"/>
      <c r="GV48" s="1198"/>
      <c r="GW48" s="1198"/>
      <c r="GX48" s="1198"/>
      <c r="GY48" s="1198"/>
      <c r="GZ48" s="1198"/>
      <c r="HA48" s="1145"/>
      <c r="HB48" s="1158"/>
      <c r="HC48" s="1128" t="str">
        <f>IF(入力シート!K26&lt;10,"",IF(入力シート!K26=10,"",IF(入力シート!K26&gt;10,入力シート!D26)))</f>
        <v/>
      </c>
      <c r="HD48" s="1129"/>
      <c r="HE48" s="1129"/>
      <c r="HF48" s="1129"/>
      <c r="HG48" s="1129"/>
      <c r="HH48" s="1129"/>
      <c r="HI48" s="1129"/>
      <c r="HJ48" s="1129"/>
      <c r="HK48" s="1129"/>
      <c r="HL48" s="1129"/>
      <c r="HM48" s="1129"/>
      <c r="HN48" s="1129"/>
      <c r="HO48" s="1129"/>
      <c r="HP48" s="1129"/>
      <c r="HQ48" s="1129"/>
      <c r="HR48" s="1129"/>
      <c r="HS48" s="1129"/>
      <c r="HT48" s="1129"/>
      <c r="HU48" s="1129"/>
      <c r="HV48" s="1129"/>
      <c r="HW48" s="1129"/>
      <c r="HX48" s="1145"/>
      <c r="HY48" s="1245"/>
      <c r="HZ48" s="3"/>
    </row>
    <row r="49" spans="1:234" ht="5.25" customHeight="1">
      <c r="A49" s="1373" t="s">
        <v>507</v>
      </c>
      <c r="B49" s="1374"/>
      <c r="C49" s="1374"/>
      <c r="D49" s="1374"/>
      <c r="E49" s="1374"/>
      <c r="F49" s="1374"/>
      <c r="G49" s="1374"/>
      <c r="H49" s="1374"/>
      <c r="I49" s="1374"/>
      <c r="J49" s="1375"/>
      <c r="K49" s="1466" t="s">
        <v>79</v>
      </c>
      <c r="L49" s="1466"/>
      <c r="M49" s="1466"/>
      <c r="N49" s="1466"/>
      <c r="O49" s="1466"/>
      <c r="P49" s="1466"/>
      <c r="Q49" s="1466"/>
      <c r="R49" s="1466"/>
      <c r="S49" s="1466"/>
      <c r="T49" s="1466"/>
      <c r="U49" s="1466"/>
      <c r="V49" s="1466"/>
      <c r="W49" s="1466"/>
      <c r="X49" s="1466"/>
      <c r="Y49" s="1466"/>
      <c r="Z49" s="1466"/>
      <c r="AA49" s="1466"/>
      <c r="AB49" s="1466"/>
      <c r="AC49" s="1466"/>
      <c r="AD49" s="1466"/>
      <c r="AE49" s="1466"/>
      <c r="AF49" s="1466"/>
      <c r="AG49" s="1466"/>
      <c r="AH49" s="1466"/>
      <c r="AI49" s="1466"/>
      <c r="AJ49" s="1466"/>
      <c r="AK49" s="1466"/>
      <c r="AL49" s="1466"/>
      <c r="AM49" s="1466"/>
      <c r="AN49" s="1466" t="s">
        <v>78</v>
      </c>
      <c r="AO49" s="1466"/>
      <c r="AP49" s="1466"/>
      <c r="AQ49" s="1466"/>
      <c r="AR49" s="1466"/>
      <c r="AS49" s="1466"/>
      <c r="AT49" s="1466"/>
      <c r="AU49" s="1466"/>
      <c r="AV49" s="1466"/>
      <c r="AW49" s="1466"/>
      <c r="AX49" s="1466"/>
      <c r="AY49" s="1466"/>
      <c r="AZ49" s="1466"/>
      <c r="BA49" s="1466"/>
      <c r="BB49" s="1466"/>
      <c r="BC49" s="1466"/>
      <c r="BD49" s="1466"/>
      <c r="BE49" s="1466"/>
      <c r="BF49" s="1466"/>
      <c r="BG49" s="1466"/>
      <c r="BH49" s="1466"/>
      <c r="BI49" s="1466"/>
      <c r="BJ49" s="1466"/>
      <c r="BK49" s="1466"/>
      <c r="BL49" s="1466"/>
      <c r="BM49" s="1466"/>
      <c r="BN49" s="1466"/>
      <c r="BO49" s="1466"/>
      <c r="BP49" s="1466"/>
      <c r="BQ49" s="1467"/>
      <c r="BR49" s="2"/>
      <c r="BS49" s="2"/>
      <c r="BT49" s="1730"/>
      <c r="BU49" s="1731"/>
      <c r="BV49" s="1731"/>
      <c r="BW49" s="1731"/>
      <c r="BX49" s="1731"/>
      <c r="BY49" s="1731"/>
      <c r="BZ49" s="1507"/>
      <c r="CA49" s="1508"/>
      <c r="CB49" s="1508"/>
      <c r="CC49" s="1508"/>
      <c r="CD49" s="1463"/>
      <c r="CE49" s="1464"/>
      <c r="CF49" s="1464"/>
      <c r="CG49" s="1464"/>
      <c r="CH49" s="1464"/>
      <c r="CI49" s="1464"/>
      <c r="CJ49" s="1464"/>
      <c r="CK49" s="1464"/>
      <c r="CL49" s="1464"/>
      <c r="CM49" s="1464"/>
      <c r="CN49" s="1464"/>
      <c r="CO49" s="1465"/>
      <c r="CP49" s="1454"/>
      <c r="CQ49" s="1455"/>
      <c r="CR49" s="1455"/>
      <c r="CS49" s="1456"/>
      <c r="CT49" s="1224"/>
      <c r="CU49" s="1225"/>
      <c r="CV49" s="1225"/>
      <c r="CW49" s="1225"/>
      <c r="CX49" s="1225"/>
      <c r="CY49" s="1225"/>
      <c r="CZ49" s="1225"/>
      <c r="DA49" s="1225"/>
      <c r="DB49" s="1225"/>
      <c r="DC49" s="1225"/>
      <c r="DD49" s="1225"/>
      <c r="DE49" s="1225"/>
      <c r="DF49" s="1225"/>
      <c r="DG49" s="1225"/>
      <c r="DH49" s="1225"/>
      <c r="DI49" s="1225"/>
      <c r="DJ49" s="1225"/>
      <c r="DK49" s="1225"/>
      <c r="DL49" s="1228"/>
      <c r="DM49" s="1229"/>
      <c r="DN49" s="2"/>
      <c r="DO49" s="1171"/>
      <c r="DP49" s="1171"/>
      <c r="DQ49" s="1171"/>
      <c r="DR49" s="1171"/>
      <c r="DS49" s="1171"/>
      <c r="DT49" s="1171"/>
      <c r="DU49" s="1171"/>
      <c r="DV49" s="1171"/>
      <c r="DW49" s="1171"/>
      <c r="DX49" s="1171"/>
      <c r="DY49" s="1171"/>
      <c r="DZ49" s="1171"/>
      <c r="EA49" s="1259"/>
      <c r="EB49" s="1170"/>
      <c r="EC49" s="1171"/>
      <c r="ED49" s="1171"/>
      <c r="EE49" s="1171"/>
      <c r="EF49" s="1171"/>
      <c r="EG49" s="1171"/>
      <c r="EH49" s="1171"/>
      <c r="EI49" s="1171"/>
      <c r="EJ49" s="1171"/>
      <c r="EK49" s="1171"/>
      <c r="EL49" s="1171"/>
      <c r="EM49" s="1171"/>
      <c r="EN49" s="1171"/>
      <c r="EO49" s="1171"/>
      <c r="EP49" s="1171"/>
      <c r="EQ49" s="1171"/>
      <c r="ER49" s="1171"/>
      <c r="ES49" s="1171"/>
      <c r="ET49" s="1171"/>
      <c r="EU49" s="1171"/>
      <c r="EV49" s="1171"/>
      <c r="EW49" s="1171"/>
      <c r="EX49" s="1171"/>
      <c r="EY49" s="1171"/>
      <c r="EZ49" s="3"/>
      <c r="FA49" s="3"/>
      <c r="FB49" s="1572"/>
      <c r="FC49" s="1572"/>
      <c r="FD49" s="1572"/>
      <c r="FE49" s="1572"/>
      <c r="FF49" s="1572"/>
      <c r="FG49" s="1572"/>
      <c r="FH49" s="1572"/>
      <c r="FI49" s="1572"/>
      <c r="FJ49" s="1572"/>
      <c r="FK49" s="1572"/>
      <c r="FL49" s="1803"/>
      <c r="FM49" s="1265"/>
      <c r="FN49" s="1266"/>
      <c r="FO49" s="1266"/>
      <c r="FP49" s="1266"/>
      <c r="FQ49" s="1266"/>
      <c r="FR49" s="1266"/>
      <c r="FS49" s="1266"/>
      <c r="FT49" s="1266"/>
      <c r="FU49" s="1266"/>
      <c r="FV49" s="1266"/>
      <c r="FW49" s="1266"/>
      <c r="FX49" s="1266"/>
      <c r="FY49" s="1266"/>
      <c r="FZ49" s="1266"/>
      <c r="GA49" s="1266"/>
      <c r="GB49" s="1266"/>
      <c r="GC49" s="1266"/>
      <c r="GD49" s="1266"/>
      <c r="GE49" s="1266"/>
      <c r="GF49" s="1611"/>
      <c r="GG49" s="1211"/>
      <c r="GH49" s="1212"/>
      <c r="GI49" s="1212"/>
      <c r="GJ49" s="1212"/>
      <c r="GK49" s="1212"/>
      <c r="GL49" s="1212"/>
      <c r="GM49" s="1212"/>
      <c r="GN49" s="1212"/>
      <c r="GO49" s="1212"/>
      <c r="GP49" s="1212"/>
      <c r="GQ49" s="1212"/>
      <c r="GR49" s="1212"/>
      <c r="GS49" s="1212"/>
      <c r="GT49" s="1212"/>
      <c r="GU49" s="1212"/>
      <c r="GV49" s="1212"/>
      <c r="GW49" s="1212"/>
      <c r="GX49" s="1212"/>
      <c r="GY49" s="1212"/>
      <c r="GZ49" s="1212"/>
      <c r="HA49" s="1246"/>
      <c r="HB49" s="1295"/>
      <c r="HC49" s="1130"/>
      <c r="HD49" s="1127"/>
      <c r="HE49" s="1127"/>
      <c r="HF49" s="1127"/>
      <c r="HG49" s="1127"/>
      <c r="HH49" s="1127"/>
      <c r="HI49" s="1127"/>
      <c r="HJ49" s="1127"/>
      <c r="HK49" s="1127"/>
      <c r="HL49" s="1127"/>
      <c r="HM49" s="1127"/>
      <c r="HN49" s="1127"/>
      <c r="HO49" s="1127"/>
      <c r="HP49" s="1127"/>
      <c r="HQ49" s="1127"/>
      <c r="HR49" s="1127"/>
      <c r="HS49" s="1127"/>
      <c r="HT49" s="1127"/>
      <c r="HU49" s="1127"/>
      <c r="HV49" s="1127"/>
      <c r="HW49" s="1127"/>
      <c r="HX49" s="1246"/>
      <c r="HY49" s="1247"/>
      <c r="HZ49" s="3"/>
    </row>
    <row r="50" spans="1:234" ht="5.25" customHeight="1">
      <c r="A50" s="1373"/>
      <c r="B50" s="1374"/>
      <c r="C50" s="1374"/>
      <c r="D50" s="1374"/>
      <c r="E50" s="1374"/>
      <c r="F50" s="1374"/>
      <c r="G50" s="1374"/>
      <c r="H50" s="1374"/>
      <c r="I50" s="1374"/>
      <c r="J50" s="1375"/>
      <c r="K50" s="1276"/>
      <c r="L50" s="1276"/>
      <c r="M50" s="1276"/>
      <c r="N50" s="1276"/>
      <c r="O50" s="1276"/>
      <c r="P50" s="1276"/>
      <c r="Q50" s="1276"/>
      <c r="R50" s="1276"/>
      <c r="S50" s="1276"/>
      <c r="T50" s="1276"/>
      <c r="U50" s="1276"/>
      <c r="V50" s="1276"/>
      <c r="W50" s="1276"/>
      <c r="X50" s="1276"/>
      <c r="Y50" s="1276"/>
      <c r="Z50" s="1276"/>
      <c r="AA50" s="1276"/>
      <c r="AB50" s="1276"/>
      <c r="AC50" s="1276"/>
      <c r="AD50" s="1276"/>
      <c r="AE50" s="1276"/>
      <c r="AF50" s="1276"/>
      <c r="AG50" s="1276"/>
      <c r="AH50" s="1276"/>
      <c r="AI50" s="1276"/>
      <c r="AJ50" s="1276"/>
      <c r="AK50" s="1276"/>
      <c r="AL50" s="1276"/>
      <c r="AM50" s="1276"/>
      <c r="AN50" s="1276"/>
      <c r="AO50" s="1276"/>
      <c r="AP50" s="1276"/>
      <c r="AQ50" s="1276"/>
      <c r="AR50" s="1276"/>
      <c r="AS50" s="1276"/>
      <c r="AT50" s="1276"/>
      <c r="AU50" s="1276"/>
      <c r="AV50" s="1276"/>
      <c r="AW50" s="1276"/>
      <c r="AX50" s="1276"/>
      <c r="AY50" s="1276"/>
      <c r="AZ50" s="1276"/>
      <c r="BA50" s="1276"/>
      <c r="BB50" s="1276"/>
      <c r="BC50" s="1276"/>
      <c r="BD50" s="1276"/>
      <c r="BE50" s="1276"/>
      <c r="BF50" s="1276"/>
      <c r="BG50" s="1276"/>
      <c r="BH50" s="1276"/>
      <c r="BI50" s="1276"/>
      <c r="BJ50" s="1276"/>
      <c r="BK50" s="1276"/>
      <c r="BL50" s="1276"/>
      <c r="BM50" s="1276"/>
      <c r="BN50" s="1276"/>
      <c r="BO50" s="1276"/>
      <c r="BP50" s="1276"/>
      <c r="BQ50" s="1277"/>
      <c r="BR50" s="2"/>
      <c r="BS50" s="2"/>
      <c r="BT50" s="1730"/>
      <c r="BU50" s="1731"/>
      <c r="BV50" s="1731"/>
      <c r="BW50" s="1731"/>
      <c r="BX50" s="1731"/>
      <c r="BY50" s="1731"/>
      <c r="BZ50" s="1507"/>
      <c r="CA50" s="1508"/>
      <c r="CB50" s="1508"/>
      <c r="CC50" s="1508"/>
      <c r="CD50" s="1457" t="s">
        <v>33</v>
      </c>
      <c r="CE50" s="1458"/>
      <c r="CF50" s="1458"/>
      <c r="CG50" s="1458"/>
      <c r="CH50" s="1458"/>
      <c r="CI50" s="1458"/>
      <c r="CJ50" s="1458"/>
      <c r="CK50" s="1458"/>
      <c r="CL50" s="1458"/>
      <c r="CM50" s="1458"/>
      <c r="CN50" s="1458"/>
      <c r="CO50" s="1459"/>
      <c r="CP50" s="1468" t="s">
        <v>488</v>
      </c>
      <c r="CQ50" s="1469"/>
      <c r="CR50" s="1469"/>
      <c r="CS50" s="1470"/>
      <c r="CT50" s="1224" t="str">
        <f>IF(入力シート!C26="","",入力シート!C26)</f>
        <v/>
      </c>
      <c r="CU50" s="1225"/>
      <c r="CV50" s="1225"/>
      <c r="CW50" s="1225"/>
      <c r="CX50" s="1225"/>
      <c r="CY50" s="1225"/>
      <c r="CZ50" s="1225"/>
      <c r="DA50" s="1225"/>
      <c r="DB50" s="1225"/>
      <c r="DC50" s="1225"/>
      <c r="DD50" s="1225"/>
      <c r="DE50" s="1225"/>
      <c r="DF50" s="1225"/>
      <c r="DG50" s="1225"/>
      <c r="DH50" s="1225"/>
      <c r="DI50" s="1225"/>
      <c r="DJ50" s="1225"/>
      <c r="DK50" s="1225"/>
      <c r="DL50" s="1226"/>
      <c r="DM50" s="1227"/>
      <c r="DN50" s="2"/>
      <c r="DO50" s="1171"/>
      <c r="DP50" s="1171"/>
      <c r="DQ50" s="1171"/>
      <c r="DR50" s="1171"/>
      <c r="DS50" s="1171"/>
      <c r="DT50" s="1171"/>
      <c r="DU50" s="1171"/>
      <c r="DV50" s="1171"/>
      <c r="DW50" s="1171"/>
      <c r="DX50" s="1171"/>
      <c r="DY50" s="1171"/>
      <c r="DZ50" s="1171"/>
      <c r="EA50" s="1259"/>
      <c r="EB50" s="1170"/>
      <c r="EC50" s="1171"/>
      <c r="ED50" s="1171"/>
      <c r="EE50" s="1171"/>
      <c r="EF50" s="1171"/>
      <c r="EG50" s="1171"/>
      <c r="EH50" s="1171"/>
      <c r="EI50" s="1171"/>
      <c r="EJ50" s="1171"/>
      <c r="EK50" s="1171"/>
      <c r="EL50" s="1171"/>
      <c r="EM50" s="1171"/>
      <c r="EN50" s="1171"/>
      <c r="EO50" s="1171"/>
      <c r="EP50" s="1171"/>
      <c r="EQ50" s="1171"/>
      <c r="ER50" s="1171"/>
      <c r="ES50" s="1171"/>
      <c r="ET50" s="1171"/>
      <c r="EU50" s="1171"/>
      <c r="EV50" s="1171"/>
      <c r="EW50" s="1171"/>
      <c r="EX50" s="1171"/>
      <c r="EY50" s="1171"/>
      <c r="EZ50" s="3"/>
      <c r="FA50" s="3"/>
      <c r="FB50" s="1572"/>
      <c r="FC50" s="1572"/>
      <c r="FD50" s="1572"/>
      <c r="FE50" s="1572"/>
      <c r="FF50" s="1572"/>
      <c r="FG50" s="1572"/>
      <c r="FH50" s="1572"/>
      <c r="FI50" s="1572"/>
      <c r="FJ50" s="1572"/>
      <c r="FK50" s="1572"/>
      <c r="FL50" s="1803"/>
      <c r="FM50" s="1265"/>
      <c r="FN50" s="1266"/>
      <c r="FO50" s="1266"/>
      <c r="FP50" s="1266"/>
      <c r="FQ50" s="1266"/>
      <c r="FR50" s="1266"/>
      <c r="FS50" s="1266"/>
      <c r="FT50" s="1266"/>
      <c r="FU50" s="1266"/>
      <c r="FV50" s="1266"/>
      <c r="FW50" s="1266"/>
      <c r="FX50" s="1266"/>
      <c r="FY50" s="1266"/>
      <c r="FZ50" s="1266"/>
      <c r="GA50" s="1266"/>
      <c r="GB50" s="1266"/>
      <c r="GC50" s="1266"/>
      <c r="GD50" s="1266"/>
      <c r="GE50" s="1266"/>
      <c r="GF50" s="1611"/>
      <c r="GG50" s="1211"/>
      <c r="GH50" s="1212"/>
      <c r="GI50" s="1212"/>
      <c r="GJ50" s="1212"/>
      <c r="GK50" s="1212"/>
      <c r="GL50" s="1212"/>
      <c r="GM50" s="1212"/>
      <c r="GN50" s="1212"/>
      <c r="GO50" s="1212"/>
      <c r="GP50" s="1212"/>
      <c r="GQ50" s="1212"/>
      <c r="GR50" s="1212"/>
      <c r="GS50" s="1212"/>
      <c r="GT50" s="1212"/>
      <c r="GU50" s="1212"/>
      <c r="GV50" s="1212"/>
      <c r="GW50" s="1212"/>
      <c r="GX50" s="1212"/>
      <c r="GY50" s="1212"/>
      <c r="GZ50" s="1212"/>
      <c r="HA50" s="1246"/>
      <c r="HB50" s="1295"/>
      <c r="HC50" s="1130"/>
      <c r="HD50" s="1127"/>
      <c r="HE50" s="1127"/>
      <c r="HF50" s="1127"/>
      <c r="HG50" s="1127"/>
      <c r="HH50" s="1127"/>
      <c r="HI50" s="1127"/>
      <c r="HJ50" s="1127"/>
      <c r="HK50" s="1127"/>
      <c r="HL50" s="1127"/>
      <c r="HM50" s="1127"/>
      <c r="HN50" s="1127"/>
      <c r="HO50" s="1127"/>
      <c r="HP50" s="1127"/>
      <c r="HQ50" s="1127"/>
      <c r="HR50" s="1127"/>
      <c r="HS50" s="1127"/>
      <c r="HT50" s="1127"/>
      <c r="HU50" s="1127"/>
      <c r="HV50" s="1127"/>
      <c r="HW50" s="1127"/>
      <c r="HX50" s="1246"/>
      <c r="HY50" s="1247"/>
      <c r="HZ50" s="3"/>
    </row>
    <row r="51" spans="1:234" ht="5.25" customHeight="1">
      <c r="A51" s="1373"/>
      <c r="B51" s="1374"/>
      <c r="C51" s="1374"/>
      <c r="D51" s="1374"/>
      <c r="E51" s="1374"/>
      <c r="F51" s="1374"/>
      <c r="G51" s="1374"/>
      <c r="H51" s="1374"/>
      <c r="I51" s="1374"/>
      <c r="J51" s="1375"/>
      <c r="K51" s="1388" t="str">
        <f>換算!BD19</f>
        <v/>
      </c>
      <c r="L51" s="1388"/>
      <c r="M51" s="1388"/>
      <c r="N51" s="1388"/>
      <c r="O51" s="1388"/>
      <c r="P51" s="1388"/>
      <c r="Q51" s="1388"/>
      <c r="R51" s="1388"/>
      <c r="S51" s="1388"/>
      <c r="T51" s="1388"/>
      <c r="U51" s="1388"/>
      <c r="V51" s="1388"/>
      <c r="W51" s="1388"/>
      <c r="X51" s="1388"/>
      <c r="Y51" s="1388"/>
      <c r="Z51" s="1388"/>
      <c r="AA51" s="1388"/>
      <c r="AB51" s="1388"/>
      <c r="AC51" s="1388"/>
      <c r="AD51" s="1388"/>
      <c r="AE51" s="1388"/>
      <c r="AF51" s="1388"/>
      <c r="AG51" s="1388"/>
      <c r="AH51" s="1388"/>
      <c r="AI51" s="1388"/>
      <c r="AJ51" s="1388"/>
      <c r="AK51" s="1389"/>
      <c r="AL51" s="1392" t="s">
        <v>151</v>
      </c>
      <c r="AM51" s="1393"/>
      <c r="AN51" s="1388" t="str">
        <f>換算!BD20</f>
        <v/>
      </c>
      <c r="AO51" s="1388"/>
      <c r="AP51" s="1388"/>
      <c r="AQ51" s="1388"/>
      <c r="AR51" s="1388"/>
      <c r="AS51" s="1388"/>
      <c r="AT51" s="1388"/>
      <c r="AU51" s="1388"/>
      <c r="AV51" s="1388"/>
      <c r="AW51" s="1388"/>
      <c r="AX51" s="1388"/>
      <c r="AY51" s="1388"/>
      <c r="AZ51" s="1388"/>
      <c r="BA51" s="1388"/>
      <c r="BB51" s="1388"/>
      <c r="BC51" s="1388"/>
      <c r="BD51" s="1388"/>
      <c r="BE51" s="1388"/>
      <c r="BF51" s="1388"/>
      <c r="BG51" s="1388"/>
      <c r="BH51" s="1388"/>
      <c r="BI51" s="1388"/>
      <c r="BJ51" s="1388"/>
      <c r="BK51" s="1388"/>
      <c r="BL51" s="1388"/>
      <c r="BM51" s="1388"/>
      <c r="BN51" s="1388"/>
      <c r="BO51" s="1389"/>
      <c r="BP51" s="1392" t="s">
        <v>151</v>
      </c>
      <c r="BQ51" s="1426"/>
      <c r="BR51" s="2"/>
      <c r="BS51" s="2"/>
      <c r="BT51" s="1730"/>
      <c r="BU51" s="1731"/>
      <c r="BV51" s="1731"/>
      <c r="BW51" s="1731"/>
      <c r="BX51" s="1731"/>
      <c r="BY51" s="1731"/>
      <c r="BZ51" s="1507"/>
      <c r="CA51" s="1508"/>
      <c r="CB51" s="1508"/>
      <c r="CC51" s="1508"/>
      <c r="CD51" s="1460"/>
      <c r="CE51" s="1461"/>
      <c r="CF51" s="1461"/>
      <c r="CG51" s="1461"/>
      <c r="CH51" s="1461"/>
      <c r="CI51" s="1461"/>
      <c r="CJ51" s="1461"/>
      <c r="CK51" s="1461"/>
      <c r="CL51" s="1461"/>
      <c r="CM51" s="1461"/>
      <c r="CN51" s="1461"/>
      <c r="CO51" s="1462"/>
      <c r="CP51" s="1451"/>
      <c r="CQ51" s="1452"/>
      <c r="CR51" s="1452"/>
      <c r="CS51" s="1453"/>
      <c r="CT51" s="1224"/>
      <c r="CU51" s="1225"/>
      <c r="CV51" s="1225"/>
      <c r="CW51" s="1225"/>
      <c r="CX51" s="1225"/>
      <c r="CY51" s="1225"/>
      <c r="CZ51" s="1225"/>
      <c r="DA51" s="1225"/>
      <c r="DB51" s="1225"/>
      <c r="DC51" s="1225"/>
      <c r="DD51" s="1225"/>
      <c r="DE51" s="1225"/>
      <c r="DF51" s="1225"/>
      <c r="DG51" s="1225"/>
      <c r="DH51" s="1225"/>
      <c r="DI51" s="1225"/>
      <c r="DJ51" s="1225"/>
      <c r="DK51" s="1225"/>
      <c r="DL51" s="1228"/>
      <c r="DM51" s="1229"/>
      <c r="DN51" s="2"/>
      <c r="DO51" s="1173"/>
      <c r="DP51" s="1173"/>
      <c r="DQ51" s="1173"/>
      <c r="DR51" s="1173"/>
      <c r="DS51" s="1173"/>
      <c r="DT51" s="1173"/>
      <c r="DU51" s="1173"/>
      <c r="DV51" s="1173"/>
      <c r="DW51" s="1173"/>
      <c r="DX51" s="1173"/>
      <c r="DY51" s="1173"/>
      <c r="DZ51" s="1173"/>
      <c r="EA51" s="1260"/>
      <c r="EB51" s="1187"/>
      <c r="EC51" s="1188"/>
      <c r="ED51" s="1188"/>
      <c r="EE51" s="1188"/>
      <c r="EF51" s="1188"/>
      <c r="EG51" s="1188"/>
      <c r="EH51" s="1188"/>
      <c r="EI51" s="1188"/>
      <c r="EJ51" s="1188"/>
      <c r="EK51" s="1188"/>
      <c r="EL51" s="1188"/>
      <c r="EM51" s="1188"/>
      <c r="EN51" s="1188"/>
      <c r="EO51" s="1188"/>
      <c r="EP51" s="1188"/>
      <c r="EQ51" s="1188"/>
      <c r="ER51" s="1188"/>
      <c r="ES51" s="1188"/>
      <c r="ET51" s="1188"/>
      <c r="EU51" s="1188"/>
      <c r="EV51" s="1188"/>
      <c r="EW51" s="1188"/>
      <c r="EX51" s="1188"/>
      <c r="EY51" s="1188"/>
      <c r="EZ51" s="3"/>
      <c r="FA51" s="3"/>
      <c r="FB51" s="1575"/>
      <c r="FC51" s="1575"/>
      <c r="FD51" s="1575"/>
      <c r="FE51" s="1575"/>
      <c r="FF51" s="1575"/>
      <c r="FG51" s="1575"/>
      <c r="FH51" s="1575"/>
      <c r="FI51" s="1575"/>
      <c r="FJ51" s="1575"/>
      <c r="FK51" s="1575"/>
      <c r="FL51" s="1804"/>
      <c r="FM51" s="1516"/>
      <c r="FN51" s="1243"/>
      <c r="FO51" s="1243"/>
      <c r="FP51" s="1243"/>
      <c r="FQ51" s="1243"/>
      <c r="FR51" s="1243"/>
      <c r="FS51" s="1243"/>
      <c r="FT51" s="1243"/>
      <c r="FU51" s="1243"/>
      <c r="FV51" s="1243"/>
      <c r="FW51" s="1243"/>
      <c r="FX51" s="1243"/>
      <c r="FY51" s="1243"/>
      <c r="FZ51" s="1243"/>
      <c r="GA51" s="1243"/>
      <c r="GB51" s="1243"/>
      <c r="GC51" s="1243"/>
      <c r="GD51" s="1243"/>
      <c r="GE51" s="1243"/>
      <c r="GF51" s="1244"/>
      <c r="GG51" s="1199"/>
      <c r="GH51" s="1200"/>
      <c r="GI51" s="1200"/>
      <c r="GJ51" s="1200"/>
      <c r="GK51" s="1200"/>
      <c r="GL51" s="1200"/>
      <c r="GM51" s="1200"/>
      <c r="GN51" s="1200"/>
      <c r="GO51" s="1200"/>
      <c r="GP51" s="1200"/>
      <c r="GQ51" s="1200"/>
      <c r="GR51" s="1200"/>
      <c r="GS51" s="1200"/>
      <c r="GT51" s="1200"/>
      <c r="GU51" s="1200"/>
      <c r="GV51" s="1200"/>
      <c r="GW51" s="1200"/>
      <c r="GX51" s="1200"/>
      <c r="GY51" s="1200"/>
      <c r="GZ51" s="1200"/>
      <c r="HA51" s="1146"/>
      <c r="HB51" s="1159"/>
      <c r="HC51" s="1130"/>
      <c r="HD51" s="1127"/>
      <c r="HE51" s="1127"/>
      <c r="HF51" s="1127"/>
      <c r="HG51" s="1127"/>
      <c r="HH51" s="1127"/>
      <c r="HI51" s="1127"/>
      <c r="HJ51" s="1127"/>
      <c r="HK51" s="1127"/>
      <c r="HL51" s="1127"/>
      <c r="HM51" s="1127"/>
      <c r="HN51" s="1127"/>
      <c r="HO51" s="1127"/>
      <c r="HP51" s="1127"/>
      <c r="HQ51" s="1127"/>
      <c r="HR51" s="1127"/>
      <c r="HS51" s="1127"/>
      <c r="HT51" s="1127"/>
      <c r="HU51" s="1127"/>
      <c r="HV51" s="1127"/>
      <c r="HW51" s="1127"/>
      <c r="HX51" s="1146"/>
      <c r="HY51" s="1248"/>
      <c r="HZ51" s="3"/>
    </row>
    <row r="52" spans="1:234" ht="5.25" customHeight="1">
      <c r="A52" s="1371"/>
      <c r="B52" s="1376"/>
      <c r="C52" s="1376"/>
      <c r="D52" s="1376"/>
      <c r="E52" s="1376"/>
      <c r="F52" s="1376"/>
      <c r="G52" s="1376"/>
      <c r="H52" s="1376"/>
      <c r="I52" s="1376"/>
      <c r="J52" s="1377"/>
      <c r="K52" s="1390"/>
      <c r="L52" s="1390"/>
      <c r="M52" s="1390"/>
      <c r="N52" s="1390"/>
      <c r="O52" s="1390"/>
      <c r="P52" s="1390"/>
      <c r="Q52" s="1390"/>
      <c r="R52" s="1390"/>
      <c r="S52" s="1390"/>
      <c r="T52" s="1390"/>
      <c r="U52" s="1390"/>
      <c r="V52" s="1390"/>
      <c r="W52" s="1390"/>
      <c r="X52" s="1390"/>
      <c r="Y52" s="1390"/>
      <c r="Z52" s="1390"/>
      <c r="AA52" s="1390"/>
      <c r="AB52" s="1390"/>
      <c r="AC52" s="1390"/>
      <c r="AD52" s="1390"/>
      <c r="AE52" s="1390"/>
      <c r="AF52" s="1390"/>
      <c r="AG52" s="1390"/>
      <c r="AH52" s="1390"/>
      <c r="AI52" s="1390"/>
      <c r="AJ52" s="1390"/>
      <c r="AK52" s="1391"/>
      <c r="AL52" s="1394"/>
      <c r="AM52" s="1395"/>
      <c r="AN52" s="1390"/>
      <c r="AO52" s="1390"/>
      <c r="AP52" s="1390"/>
      <c r="AQ52" s="1390"/>
      <c r="AR52" s="1390"/>
      <c r="AS52" s="1390"/>
      <c r="AT52" s="1390"/>
      <c r="AU52" s="1390"/>
      <c r="AV52" s="1390"/>
      <c r="AW52" s="1390"/>
      <c r="AX52" s="1390"/>
      <c r="AY52" s="1390"/>
      <c r="AZ52" s="1390"/>
      <c r="BA52" s="1390"/>
      <c r="BB52" s="1390"/>
      <c r="BC52" s="1390"/>
      <c r="BD52" s="1390"/>
      <c r="BE52" s="1390"/>
      <c r="BF52" s="1390"/>
      <c r="BG52" s="1390"/>
      <c r="BH52" s="1390"/>
      <c r="BI52" s="1390"/>
      <c r="BJ52" s="1390"/>
      <c r="BK52" s="1390"/>
      <c r="BL52" s="1390"/>
      <c r="BM52" s="1390"/>
      <c r="BN52" s="1390"/>
      <c r="BO52" s="1391"/>
      <c r="BP52" s="1394"/>
      <c r="BQ52" s="1427"/>
      <c r="BR52" s="2"/>
      <c r="BS52" s="2"/>
      <c r="BT52" s="1730"/>
      <c r="BU52" s="1731"/>
      <c r="BV52" s="1731"/>
      <c r="BW52" s="1731"/>
      <c r="BX52" s="1731"/>
      <c r="BY52" s="1731"/>
      <c r="BZ52" s="1509"/>
      <c r="CA52" s="1510"/>
      <c r="CB52" s="1510"/>
      <c r="CC52" s="1510"/>
      <c r="CD52" s="1463"/>
      <c r="CE52" s="1464"/>
      <c r="CF52" s="1464"/>
      <c r="CG52" s="1464"/>
      <c r="CH52" s="1464"/>
      <c r="CI52" s="1464"/>
      <c r="CJ52" s="1464"/>
      <c r="CK52" s="1464"/>
      <c r="CL52" s="1464"/>
      <c r="CM52" s="1464"/>
      <c r="CN52" s="1464"/>
      <c r="CO52" s="1465"/>
      <c r="CP52" s="1454"/>
      <c r="CQ52" s="1455"/>
      <c r="CR52" s="1455"/>
      <c r="CS52" s="1456"/>
      <c r="CT52" s="1224"/>
      <c r="CU52" s="1225"/>
      <c r="CV52" s="1225"/>
      <c r="CW52" s="1225"/>
      <c r="CX52" s="1225"/>
      <c r="CY52" s="1225"/>
      <c r="CZ52" s="1225"/>
      <c r="DA52" s="1225"/>
      <c r="DB52" s="1225"/>
      <c r="DC52" s="1225"/>
      <c r="DD52" s="1225"/>
      <c r="DE52" s="1225"/>
      <c r="DF52" s="1225"/>
      <c r="DG52" s="1225"/>
      <c r="DH52" s="1225"/>
      <c r="DI52" s="1225"/>
      <c r="DJ52" s="1225"/>
      <c r="DK52" s="1225"/>
      <c r="DL52" s="1228"/>
      <c r="DM52" s="1229"/>
      <c r="DN52" s="2"/>
      <c r="DO52" s="1261" t="s">
        <v>3</v>
      </c>
      <c r="DP52" s="1261"/>
      <c r="DQ52" s="1261"/>
      <c r="DR52" s="1261"/>
      <c r="DS52" s="1261"/>
      <c r="DT52" s="1261"/>
      <c r="DU52" s="1261"/>
      <c r="DV52" s="1261"/>
      <c r="DW52" s="1261"/>
      <c r="DX52" s="1261"/>
      <c r="DY52" s="1261"/>
      <c r="DZ52" s="1261"/>
      <c r="EA52" s="1262"/>
      <c r="EB52" s="1256"/>
      <c r="EC52" s="1257"/>
      <c r="ED52" s="1257"/>
      <c r="EE52" s="1257"/>
      <c r="EF52" s="1257"/>
      <c r="EG52" s="1257"/>
      <c r="EH52" s="1257"/>
      <c r="EI52" s="1257"/>
      <c r="EJ52" s="1257"/>
      <c r="EK52" s="1257"/>
      <c r="EL52" s="1257"/>
      <c r="EM52" s="1257"/>
      <c r="EN52" s="1257"/>
      <c r="EO52" s="1257"/>
      <c r="EP52" s="1257"/>
      <c r="EQ52" s="1257"/>
      <c r="ER52" s="1257"/>
      <c r="ES52" s="1257"/>
      <c r="ET52" s="1257"/>
      <c r="EU52" s="1257"/>
      <c r="EV52" s="1257"/>
      <c r="EW52" s="1257"/>
      <c r="EX52" s="1257"/>
      <c r="EY52" s="1257"/>
      <c r="EZ52" s="2"/>
      <c r="FA52" s="2"/>
      <c r="FB52" s="1578"/>
      <c r="FC52" s="1578"/>
      <c r="FD52" s="1578"/>
      <c r="FE52" s="1578"/>
      <c r="FF52" s="1578"/>
      <c r="FG52" s="1578"/>
      <c r="FH52" s="1578"/>
      <c r="FI52" s="1578"/>
      <c r="FJ52" s="1578"/>
      <c r="FK52" s="1578"/>
      <c r="FL52" s="1579"/>
      <c r="FM52" s="1263"/>
      <c r="FN52" s="1241"/>
      <c r="FO52" s="1241"/>
      <c r="FP52" s="1241"/>
      <c r="FQ52" s="1241"/>
      <c r="FR52" s="1241"/>
      <c r="FS52" s="1241"/>
      <c r="FT52" s="1241"/>
      <c r="FU52" s="1241"/>
      <c r="FV52" s="1241"/>
      <c r="FW52" s="1241"/>
      <c r="FX52" s="1241"/>
      <c r="FY52" s="1241"/>
      <c r="FZ52" s="1241"/>
      <c r="GA52" s="1241"/>
      <c r="GB52" s="1241"/>
      <c r="GC52" s="1241"/>
      <c r="GD52" s="1241"/>
      <c r="GE52" s="1241"/>
      <c r="GF52" s="1264"/>
      <c r="GG52" s="1197"/>
      <c r="GH52" s="1198"/>
      <c r="GI52" s="1198"/>
      <c r="GJ52" s="1198"/>
      <c r="GK52" s="1198"/>
      <c r="GL52" s="1198"/>
      <c r="GM52" s="1198"/>
      <c r="GN52" s="1198"/>
      <c r="GO52" s="1198"/>
      <c r="GP52" s="1198"/>
      <c r="GQ52" s="1198"/>
      <c r="GR52" s="1198"/>
      <c r="GS52" s="1198"/>
      <c r="GT52" s="1198"/>
      <c r="GU52" s="1198"/>
      <c r="GV52" s="1198"/>
      <c r="GW52" s="1198"/>
      <c r="GX52" s="1198"/>
      <c r="GY52" s="1198"/>
      <c r="GZ52" s="1198"/>
      <c r="HA52" s="1246"/>
      <c r="HB52" s="1246"/>
      <c r="HC52" s="1128"/>
      <c r="HD52" s="1129"/>
      <c r="HE52" s="1129"/>
      <c r="HF52" s="1129"/>
      <c r="HG52" s="1129"/>
      <c r="HH52" s="1129"/>
      <c r="HI52" s="1129"/>
      <c r="HJ52" s="1129"/>
      <c r="HK52" s="1129"/>
      <c r="HL52" s="1129"/>
      <c r="HM52" s="1129"/>
      <c r="HN52" s="1129"/>
      <c r="HO52" s="1129"/>
      <c r="HP52" s="1129"/>
      <c r="HQ52" s="1129"/>
      <c r="HR52" s="1129"/>
      <c r="HS52" s="1129"/>
      <c r="HT52" s="1129"/>
      <c r="HU52" s="1129"/>
      <c r="HV52" s="1129"/>
      <c r="HW52" s="1129"/>
      <c r="HX52" s="1145"/>
      <c r="HY52" s="1245"/>
      <c r="HZ52" s="3"/>
    </row>
    <row r="53" spans="1:234" ht="5.25" customHeight="1">
      <c r="A53" s="1373" t="s">
        <v>524</v>
      </c>
      <c r="B53" s="1374"/>
      <c r="C53" s="1374"/>
      <c r="D53" s="1374"/>
      <c r="E53" s="1374"/>
      <c r="F53" s="1374"/>
      <c r="G53" s="1374"/>
      <c r="H53" s="1374"/>
      <c r="I53" s="1374"/>
      <c r="J53" s="1375"/>
      <c r="K53" s="1428" t="s">
        <v>523</v>
      </c>
      <c r="L53" s="1356"/>
      <c r="M53" s="1356"/>
      <c r="N53" s="1356"/>
      <c r="O53" s="1356" t="str">
        <f>IF(換算!BR18="","□",IF(換算!BR18="対象外","□","■"))</f>
        <v>□</v>
      </c>
      <c r="P53" s="1356"/>
      <c r="Q53" s="1356"/>
      <c r="R53" s="1356"/>
      <c r="S53" s="1356" t="s">
        <v>630</v>
      </c>
      <c r="T53" s="1356"/>
      <c r="U53" s="1356"/>
      <c r="V53" s="1356"/>
      <c r="W53" s="1356"/>
      <c r="X53" s="1356"/>
      <c r="Y53" s="1356"/>
      <c r="Z53" s="1356"/>
      <c r="AA53" s="1356"/>
      <c r="AB53" s="1356"/>
      <c r="AC53" s="1356"/>
      <c r="AD53" s="1356"/>
      <c r="AE53" s="1356"/>
      <c r="AF53" s="1356"/>
      <c r="AG53" s="1356"/>
      <c r="AH53" s="1356"/>
      <c r="AI53" s="1356"/>
      <c r="AJ53" s="1356"/>
      <c r="AK53" s="1356"/>
      <c r="AL53" s="1356"/>
      <c r="AM53" s="1356"/>
      <c r="AN53" s="1428" t="s">
        <v>485</v>
      </c>
      <c r="AO53" s="1356"/>
      <c r="AP53" s="1356"/>
      <c r="AQ53" s="1356"/>
      <c r="AR53" s="1356"/>
      <c r="AS53" s="1356" t="str">
        <f>IF(入力シート!I6="","□","■")</f>
        <v>□</v>
      </c>
      <c r="AT53" s="1356"/>
      <c r="AU53" s="1356"/>
      <c r="AV53" s="1356"/>
      <c r="AW53" s="1356" t="s">
        <v>367</v>
      </c>
      <c r="AX53" s="1356"/>
      <c r="AY53" s="1356"/>
      <c r="AZ53" s="1356"/>
      <c r="BA53" s="1356"/>
      <c r="BB53" s="1356"/>
      <c r="BC53" s="1356"/>
      <c r="BD53" s="1356"/>
      <c r="BE53" s="1356"/>
      <c r="BF53" s="1356"/>
      <c r="BG53" s="1356"/>
      <c r="BH53" s="1356"/>
      <c r="BI53" s="1356"/>
      <c r="BJ53" s="1356"/>
      <c r="BK53" s="1356"/>
      <c r="BL53" s="1356"/>
      <c r="BM53" s="1356"/>
      <c r="BN53" s="1356"/>
      <c r="BO53" s="1356"/>
      <c r="BP53" s="1356"/>
      <c r="BQ53" s="1529"/>
      <c r="BR53" s="2"/>
      <c r="BS53" s="2"/>
      <c r="BT53" s="1730"/>
      <c r="BU53" s="1731"/>
      <c r="BV53" s="1731"/>
      <c r="BW53" s="1731"/>
      <c r="BX53" s="1731"/>
      <c r="BY53" s="1731"/>
      <c r="BZ53" s="1640" t="s">
        <v>457</v>
      </c>
      <c r="CA53" s="1641"/>
      <c r="CB53" s="1641"/>
      <c r="CC53" s="1642"/>
      <c r="CD53" s="1457" t="s">
        <v>35</v>
      </c>
      <c r="CE53" s="1458"/>
      <c r="CF53" s="1458"/>
      <c r="CG53" s="1458"/>
      <c r="CH53" s="1458"/>
      <c r="CI53" s="1458"/>
      <c r="CJ53" s="1458"/>
      <c r="CK53" s="1458"/>
      <c r="CL53" s="1458"/>
      <c r="CM53" s="1458"/>
      <c r="CN53" s="1458"/>
      <c r="CO53" s="1459"/>
      <c r="CP53" s="1468" t="s">
        <v>489</v>
      </c>
      <c r="CQ53" s="1469"/>
      <c r="CR53" s="1469"/>
      <c r="CS53" s="1470"/>
      <c r="CT53" s="1224"/>
      <c r="CU53" s="1225"/>
      <c r="CV53" s="1225"/>
      <c r="CW53" s="1225"/>
      <c r="CX53" s="1225"/>
      <c r="CY53" s="1225"/>
      <c r="CZ53" s="1225"/>
      <c r="DA53" s="1225"/>
      <c r="DB53" s="1225"/>
      <c r="DC53" s="1225"/>
      <c r="DD53" s="1225"/>
      <c r="DE53" s="1225"/>
      <c r="DF53" s="1225"/>
      <c r="DG53" s="1225"/>
      <c r="DH53" s="1225"/>
      <c r="DI53" s="1225"/>
      <c r="DJ53" s="1225"/>
      <c r="DK53" s="1225"/>
      <c r="DL53" s="1226"/>
      <c r="DM53" s="1227"/>
      <c r="DN53" s="2"/>
      <c r="DO53" s="1171"/>
      <c r="DP53" s="1171"/>
      <c r="DQ53" s="1171"/>
      <c r="DR53" s="1171"/>
      <c r="DS53" s="1171"/>
      <c r="DT53" s="1171"/>
      <c r="DU53" s="1171"/>
      <c r="DV53" s="1171"/>
      <c r="DW53" s="1171"/>
      <c r="DX53" s="1171"/>
      <c r="DY53" s="1171"/>
      <c r="DZ53" s="1171"/>
      <c r="EA53" s="1186"/>
      <c r="EB53" s="1170"/>
      <c r="EC53" s="1171"/>
      <c r="ED53" s="1171"/>
      <c r="EE53" s="1171"/>
      <c r="EF53" s="1171"/>
      <c r="EG53" s="1171"/>
      <c r="EH53" s="1171"/>
      <c r="EI53" s="1171"/>
      <c r="EJ53" s="1171"/>
      <c r="EK53" s="1171"/>
      <c r="EL53" s="1171"/>
      <c r="EM53" s="1171"/>
      <c r="EN53" s="1171"/>
      <c r="EO53" s="1171"/>
      <c r="EP53" s="1171"/>
      <c r="EQ53" s="1171"/>
      <c r="ER53" s="1171"/>
      <c r="ES53" s="1171"/>
      <c r="ET53" s="1171"/>
      <c r="EU53" s="1171"/>
      <c r="EV53" s="1171"/>
      <c r="EW53" s="1171"/>
      <c r="EX53" s="1171"/>
      <c r="EY53" s="1171"/>
      <c r="EZ53" s="2"/>
      <c r="FA53" s="2"/>
      <c r="FB53" s="1572"/>
      <c r="FC53" s="1572"/>
      <c r="FD53" s="1572"/>
      <c r="FE53" s="1572"/>
      <c r="FF53" s="1572"/>
      <c r="FG53" s="1572"/>
      <c r="FH53" s="1572"/>
      <c r="FI53" s="1572"/>
      <c r="FJ53" s="1572"/>
      <c r="FK53" s="1572"/>
      <c r="FL53" s="1573"/>
      <c r="FM53" s="1265"/>
      <c r="FN53" s="1266"/>
      <c r="FO53" s="1266"/>
      <c r="FP53" s="1266"/>
      <c r="FQ53" s="1266"/>
      <c r="FR53" s="1266"/>
      <c r="FS53" s="1266"/>
      <c r="FT53" s="1266"/>
      <c r="FU53" s="1266"/>
      <c r="FV53" s="1266"/>
      <c r="FW53" s="1266"/>
      <c r="FX53" s="1266"/>
      <c r="FY53" s="1266"/>
      <c r="FZ53" s="1266"/>
      <c r="GA53" s="1266"/>
      <c r="GB53" s="1266"/>
      <c r="GC53" s="1266"/>
      <c r="GD53" s="1266"/>
      <c r="GE53" s="1266"/>
      <c r="GF53" s="1267"/>
      <c r="GG53" s="1211"/>
      <c r="GH53" s="1212"/>
      <c r="GI53" s="1212"/>
      <c r="GJ53" s="1212"/>
      <c r="GK53" s="1212"/>
      <c r="GL53" s="1212"/>
      <c r="GM53" s="1212"/>
      <c r="GN53" s="1212"/>
      <c r="GO53" s="1212"/>
      <c r="GP53" s="1212"/>
      <c r="GQ53" s="1212"/>
      <c r="GR53" s="1212"/>
      <c r="GS53" s="1212"/>
      <c r="GT53" s="1212"/>
      <c r="GU53" s="1212"/>
      <c r="GV53" s="1212"/>
      <c r="GW53" s="1212"/>
      <c r="GX53" s="1212"/>
      <c r="GY53" s="1212"/>
      <c r="GZ53" s="1212"/>
      <c r="HA53" s="1246"/>
      <c r="HB53" s="1246"/>
      <c r="HC53" s="1130"/>
      <c r="HD53" s="1127"/>
      <c r="HE53" s="1127"/>
      <c r="HF53" s="1127"/>
      <c r="HG53" s="1127"/>
      <c r="HH53" s="1127"/>
      <c r="HI53" s="1127"/>
      <c r="HJ53" s="1127"/>
      <c r="HK53" s="1127"/>
      <c r="HL53" s="1127"/>
      <c r="HM53" s="1127"/>
      <c r="HN53" s="1127"/>
      <c r="HO53" s="1127"/>
      <c r="HP53" s="1127"/>
      <c r="HQ53" s="1127"/>
      <c r="HR53" s="1127"/>
      <c r="HS53" s="1127"/>
      <c r="HT53" s="1127"/>
      <c r="HU53" s="1127"/>
      <c r="HV53" s="1127"/>
      <c r="HW53" s="1127"/>
      <c r="HX53" s="1246"/>
      <c r="HY53" s="1247"/>
      <c r="HZ53" s="3"/>
    </row>
    <row r="54" spans="1:234" ht="5.25" customHeight="1">
      <c r="A54" s="1373"/>
      <c r="B54" s="1374"/>
      <c r="C54" s="1374"/>
      <c r="D54" s="1374"/>
      <c r="E54" s="1374"/>
      <c r="F54" s="1374"/>
      <c r="G54" s="1374"/>
      <c r="H54" s="1374"/>
      <c r="I54" s="1374"/>
      <c r="J54" s="1375"/>
      <c r="K54" s="1428"/>
      <c r="L54" s="1356"/>
      <c r="M54" s="1356"/>
      <c r="N54" s="1356"/>
      <c r="O54" s="1356"/>
      <c r="P54" s="1356"/>
      <c r="Q54" s="1356"/>
      <c r="R54" s="1356"/>
      <c r="S54" s="1356"/>
      <c r="T54" s="1356"/>
      <c r="U54" s="1356"/>
      <c r="V54" s="1356"/>
      <c r="W54" s="1356"/>
      <c r="X54" s="1356"/>
      <c r="Y54" s="1356"/>
      <c r="Z54" s="1356"/>
      <c r="AA54" s="1356"/>
      <c r="AB54" s="1356"/>
      <c r="AC54" s="1356"/>
      <c r="AD54" s="1356"/>
      <c r="AE54" s="1356"/>
      <c r="AF54" s="1356"/>
      <c r="AG54" s="1356"/>
      <c r="AH54" s="1356"/>
      <c r="AI54" s="1356"/>
      <c r="AJ54" s="1356"/>
      <c r="AK54" s="1356"/>
      <c r="AL54" s="1356"/>
      <c r="AM54" s="1356"/>
      <c r="AN54" s="1428"/>
      <c r="AO54" s="1356"/>
      <c r="AP54" s="1356"/>
      <c r="AQ54" s="1356"/>
      <c r="AR54" s="1356"/>
      <c r="AS54" s="1356"/>
      <c r="AT54" s="1356"/>
      <c r="AU54" s="1356"/>
      <c r="AV54" s="1356"/>
      <c r="AW54" s="1356"/>
      <c r="AX54" s="1356"/>
      <c r="AY54" s="1356"/>
      <c r="AZ54" s="1356"/>
      <c r="BA54" s="1356"/>
      <c r="BB54" s="1356"/>
      <c r="BC54" s="1356"/>
      <c r="BD54" s="1356"/>
      <c r="BE54" s="1356"/>
      <c r="BF54" s="1356"/>
      <c r="BG54" s="1356"/>
      <c r="BH54" s="1356"/>
      <c r="BI54" s="1356"/>
      <c r="BJ54" s="1356"/>
      <c r="BK54" s="1356"/>
      <c r="BL54" s="1356"/>
      <c r="BM54" s="1356"/>
      <c r="BN54" s="1356"/>
      <c r="BO54" s="1356"/>
      <c r="BP54" s="1356"/>
      <c r="BQ54" s="1529"/>
      <c r="BR54" s="2"/>
      <c r="BS54" s="2"/>
      <c r="BT54" s="1730"/>
      <c r="BU54" s="1731"/>
      <c r="BV54" s="1731"/>
      <c r="BW54" s="1731"/>
      <c r="BX54" s="1731"/>
      <c r="BY54" s="1731"/>
      <c r="BZ54" s="1643"/>
      <c r="CA54" s="1644"/>
      <c r="CB54" s="1644"/>
      <c r="CC54" s="1645"/>
      <c r="CD54" s="1460"/>
      <c r="CE54" s="1461"/>
      <c r="CF54" s="1461"/>
      <c r="CG54" s="1461"/>
      <c r="CH54" s="1461"/>
      <c r="CI54" s="1461"/>
      <c r="CJ54" s="1461"/>
      <c r="CK54" s="1461"/>
      <c r="CL54" s="1461"/>
      <c r="CM54" s="1461"/>
      <c r="CN54" s="1461"/>
      <c r="CO54" s="1462"/>
      <c r="CP54" s="1451"/>
      <c r="CQ54" s="1452"/>
      <c r="CR54" s="1452"/>
      <c r="CS54" s="1453"/>
      <c r="CT54" s="1224"/>
      <c r="CU54" s="1225"/>
      <c r="CV54" s="1225"/>
      <c r="CW54" s="1225"/>
      <c r="CX54" s="1225"/>
      <c r="CY54" s="1225"/>
      <c r="CZ54" s="1225"/>
      <c r="DA54" s="1225"/>
      <c r="DB54" s="1225"/>
      <c r="DC54" s="1225"/>
      <c r="DD54" s="1225"/>
      <c r="DE54" s="1225"/>
      <c r="DF54" s="1225"/>
      <c r="DG54" s="1225"/>
      <c r="DH54" s="1225"/>
      <c r="DI54" s="1225"/>
      <c r="DJ54" s="1225"/>
      <c r="DK54" s="1225"/>
      <c r="DL54" s="1228"/>
      <c r="DM54" s="1229"/>
      <c r="DN54" s="2"/>
      <c r="DO54" s="1171"/>
      <c r="DP54" s="1171"/>
      <c r="DQ54" s="1171"/>
      <c r="DR54" s="1171"/>
      <c r="DS54" s="1171"/>
      <c r="DT54" s="1171"/>
      <c r="DU54" s="1171"/>
      <c r="DV54" s="1171"/>
      <c r="DW54" s="1171"/>
      <c r="DX54" s="1171"/>
      <c r="DY54" s="1171"/>
      <c r="DZ54" s="1171"/>
      <c r="EA54" s="1186"/>
      <c r="EB54" s="1170"/>
      <c r="EC54" s="1171"/>
      <c r="ED54" s="1171"/>
      <c r="EE54" s="1171"/>
      <c r="EF54" s="1171"/>
      <c r="EG54" s="1171"/>
      <c r="EH54" s="1171"/>
      <c r="EI54" s="1171"/>
      <c r="EJ54" s="1171"/>
      <c r="EK54" s="1171"/>
      <c r="EL54" s="1171"/>
      <c r="EM54" s="1171"/>
      <c r="EN54" s="1171"/>
      <c r="EO54" s="1171"/>
      <c r="EP54" s="1171"/>
      <c r="EQ54" s="1171"/>
      <c r="ER54" s="1171"/>
      <c r="ES54" s="1171"/>
      <c r="ET54" s="1171"/>
      <c r="EU54" s="1171"/>
      <c r="EV54" s="1171"/>
      <c r="EW54" s="1171"/>
      <c r="EX54" s="1171"/>
      <c r="EY54" s="1171"/>
      <c r="EZ54" s="2"/>
      <c r="FA54" s="2"/>
      <c r="FB54" s="1572"/>
      <c r="FC54" s="1572"/>
      <c r="FD54" s="1572"/>
      <c r="FE54" s="1572"/>
      <c r="FF54" s="1572"/>
      <c r="FG54" s="1572"/>
      <c r="FH54" s="1572"/>
      <c r="FI54" s="1572"/>
      <c r="FJ54" s="1572"/>
      <c r="FK54" s="1572"/>
      <c r="FL54" s="1573"/>
      <c r="FM54" s="1265"/>
      <c r="FN54" s="1266"/>
      <c r="FO54" s="1266"/>
      <c r="FP54" s="1266"/>
      <c r="FQ54" s="1266"/>
      <c r="FR54" s="1266"/>
      <c r="FS54" s="1266"/>
      <c r="FT54" s="1266"/>
      <c r="FU54" s="1266"/>
      <c r="FV54" s="1266"/>
      <c r="FW54" s="1266"/>
      <c r="FX54" s="1266"/>
      <c r="FY54" s="1266"/>
      <c r="FZ54" s="1266"/>
      <c r="GA54" s="1266"/>
      <c r="GB54" s="1266"/>
      <c r="GC54" s="1266"/>
      <c r="GD54" s="1266"/>
      <c r="GE54" s="1266"/>
      <c r="GF54" s="1267"/>
      <c r="GG54" s="1211"/>
      <c r="GH54" s="1212"/>
      <c r="GI54" s="1212"/>
      <c r="GJ54" s="1212"/>
      <c r="GK54" s="1212"/>
      <c r="GL54" s="1212"/>
      <c r="GM54" s="1212"/>
      <c r="GN54" s="1212"/>
      <c r="GO54" s="1212"/>
      <c r="GP54" s="1212"/>
      <c r="GQ54" s="1212"/>
      <c r="GR54" s="1212"/>
      <c r="GS54" s="1212"/>
      <c r="GT54" s="1212"/>
      <c r="GU54" s="1212"/>
      <c r="GV54" s="1212"/>
      <c r="GW54" s="1212"/>
      <c r="GX54" s="1212"/>
      <c r="GY54" s="1212"/>
      <c r="GZ54" s="1212"/>
      <c r="HA54" s="1246"/>
      <c r="HB54" s="1246"/>
      <c r="HC54" s="1130"/>
      <c r="HD54" s="1127"/>
      <c r="HE54" s="1127"/>
      <c r="HF54" s="1127"/>
      <c r="HG54" s="1127"/>
      <c r="HH54" s="1127"/>
      <c r="HI54" s="1127"/>
      <c r="HJ54" s="1127"/>
      <c r="HK54" s="1127"/>
      <c r="HL54" s="1127"/>
      <c r="HM54" s="1127"/>
      <c r="HN54" s="1127"/>
      <c r="HO54" s="1127"/>
      <c r="HP54" s="1127"/>
      <c r="HQ54" s="1127"/>
      <c r="HR54" s="1127"/>
      <c r="HS54" s="1127"/>
      <c r="HT54" s="1127"/>
      <c r="HU54" s="1127"/>
      <c r="HV54" s="1127"/>
      <c r="HW54" s="1127"/>
      <c r="HX54" s="1246"/>
      <c r="HY54" s="1247"/>
      <c r="HZ54" s="3"/>
    </row>
    <row r="55" spans="1:234" ht="5.25" customHeight="1">
      <c r="A55" s="1373"/>
      <c r="B55" s="1374"/>
      <c r="C55" s="1374"/>
      <c r="D55" s="1374"/>
      <c r="E55" s="1374"/>
      <c r="F55" s="1374"/>
      <c r="G55" s="1374"/>
      <c r="H55" s="1374"/>
      <c r="I55" s="1374"/>
      <c r="J55" s="1375"/>
      <c r="K55" s="1540" t="s">
        <v>80</v>
      </c>
      <c r="L55" s="1491"/>
      <c r="M55" s="1491"/>
      <c r="N55" s="1251" t="str">
        <f>IF(O53="■",換算!BR18&amp;"控除","")</f>
        <v/>
      </c>
      <c r="O55" s="1251"/>
      <c r="P55" s="1251"/>
      <c r="Q55" s="1251"/>
      <c r="R55" s="1251"/>
      <c r="S55" s="1251"/>
      <c r="T55" s="1251"/>
      <c r="U55" s="1251"/>
      <c r="V55" s="1251"/>
      <c r="W55" s="1251"/>
      <c r="X55" s="1251"/>
      <c r="Y55" s="1251"/>
      <c r="Z55" s="1251"/>
      <c r="AA55" s="1251"/>
      <c r="AB55" s="1251" t="str">
        <f>IF(O53="■",入力シート!G8,"")</f>
        <v/>
      </c>
      <c r="AC55" s="1251"/>
      <c r="AD55" s="1251"/>
      <c r="AE55" s="1251"/>
      <c r="AF55" s="1251"/>
      <c r="AG55" s="1251"/>
      <c r="AH55" s="1251"/>
      <c r="AI55" s="1251"/>
      <c r="AJ55" s="1251"/>
      <c r="AK55" s="1491" t="s">
        <v>81</v>
      </c>
      <c r="AL55" s="1491"/>
      <c r="AM55" s="1491"/>
      <c r="AN55" s="1428" t="s">
        <v>82</v>
      </c>
      <c r="AO55" s="1356"/>
      <c r="AP55" s="1356"/>
      <c r="AQ55" s="1356"/>
      <c r="AR55" s="1356"/>
      <c r="AS55" s="1356"/>
      <c r="AT55" s="1356"/>
      <c r="AU55" s="1356"/>
      <c r="AV55" s="1356"/>
      <c r="AW55" s="1251" t="str">
        <f>IF(入力シート!I6="","",入力シート!I6)</f>
        <v/>
      </c>
      <c r="AX55" s="1251"/>
      <c r="AY55" s="1251"/>
      <c r="AZ55" s="1251"/>
      <c r="BA55" s="1251"/>
      <c r="BB55" s="1251"/>
      <c r="BC55" s="1251"/>
      <c r="BD55" s="1251"/>
      <c r="BE55" s="1251"/>
      <c r="BF55" s="1251"/>
      <c r="BG55" s="1251"/>
      <c r="BH55" s="1251"/>
      <c r="BI55" s="1251"/>
      <c r="BJ55" s="1251"/>
      <c r="BK55" s="1251"/>
      <c r="BL55" s="1251"/>
      <c r="BM55" s="1251"/>
      <c r="BN55" s="1251"/>
      <c r="BO55" s="1251"/>
      <c r="BP55" s="1251"/>
      <c r="BQ55" s="1530"/>
      <c r="BR55" s="2"/>
      <c r="BS55" s="2"/>
      <c r="BT55" s="1730"/>
      <c r="BU55" s="1731"/>
      <c r="BV55" s="1731"/>
      <c r="BW55" s="1731"/>
      <c r="BX55" s="1731"/>
      <c r="BY55" s="1731"/>
      <c r="BZ55" s="1643"/>
      <c r="CA55" s="1644"/>
      <c r="CB55" s="1644"/>
      <c r="CC55" s="1645"/>
      <c r="CD55" s="1463"/>
      <c r="CE55" s="1464"/>
      <c r="CF55" s="1464"/>
      <c r="CG55" s="1464"/>
      <c r="CH55" s="1464"/>
      <c r="CI55" s="1464"/>
      <c r="CJ55" s="1464"/>
      <c r="CK55" s="1464"/>
      <c r="CL55" s="1464"/>
      <c r="CM55" s="1464"/>
      <c r="CN55" s="1464"/>
      <c r="CO55" s="1465"/>
      <c r="CP55" s="1454"/>
      <c r="CQ55" s="1455"/>
      <c r="CR55" s="1455"/>
      <c r="CS55" s="1456"/>
      <c r="CT55" s="1224"/>
      <c r="CU55" s="1225"/>
      <c r="CV55" s="1225"/>
      <c r="CW55" s="1225"/>
      <c r="CX55" s="1225"/>
      <c r="CY55" s="1225"/>
      <c r="CZ55" s="1225"/>
      <c r="DA55" s="1225"/>
      <c r="DB55" s="1225"/>
      <c r="DC55" s="1225"/>
      <c r="DD55" s="1225"/>
      <c r="DE55" s="1225"/>
      <c r="DF55" s="1225"/>
      <c r="DG55" s="1225"/>
      <c r="DH55" s="1225"/>
      <c r="DI55" s="1225"/>
      <c r="DJ55" s="1225"/>
      <c r="DK55" s="1225"/>
      <c r="DL55" s="1228"/>
      <c r="DM55" s="1229"/>
      <c r="DN55" s="2"/>
      <c r="DO55" s="1171"/>
      <c r="DP55" s="1171"/>
      <c r="DQ55" s="1171"/>
      <c r="DR55" s="1171"/>
      <c r="DS55" s="1171"/>
      <c r="DT55" s="1171"/>
      <c r="DU55" s="1171"/>
      <c r="DV55" s="1171"/>
      <c r="DW55" s="1171"/>
      <c r="DX55" s="1171"/>
      <c r="DY55" s="1171"/>
      <c r="DZ55" s="1171"/>
      <c r="EA55" s="1186"/>
      <c r="EB55" s="1170"/>
      <c r="EC55" s="1171"/>
      <c r="ED55" s="1171"/>
      <c r="EE55" s="1171"/>
      <c r="EF55" s="1171"/>
      <c r="EG55" s="1171"/>
      <c r="EH55" s="1171"/>
      <c r="EI55" s="1171"/>
      <c r="EJ55" s="1171"/>
      <c r="EK55" s="1171"/>
      <c r="EL55" s="1171"/>
      <c r="EM55" s="1171"/>
      <c r="EN55" s="1171"/>
      <c r="EO55" s="1171"/>
      <c r="EP55" s="1171"/>
      <c r="EQ55" s="1171"/>
      <c r="ER55" s="1171"/>
      <c r="ES55" s="1171"/>
      <c r="ET55" s="1171"/>
      <c r="EU55" s="1171"/>
      <c r="EV55" s="1171"/>
      <c r="EW55" s="1171"/>
      <c r="EX55" s="1171"/>
      <c r="EY55" s="1171"/>
      <c r="EZ55" s="2"/>
      <c r="FA55" s="2"/>
      <c r="FB55" s="1572"/>
      <c r="FC55" s="1572"/>
      <c r="FD55" s="1572"/>
      <c r="FE55" s="1572"/>
      <c r="FF55" s="1572"/>
      <c r="FG55" s="1572"/>
      <c r="FH55" s="1572"/>
      <c r="FI55" s="1572"/>
      <c r="FJ55" s="1572"/>
      <c r="FK55" s="1572"/>
      <c r="FL55" s="1573"/>
      <c r="FM55" s="1265"/>
      <c r="FN55" s="1266"/>
      <c r="FO55" s="1266"/>
      <c r="FP55" s="1266"/>
      <c r="FQ55" s="1266"/>
      <c r="FR55" s="1266"/>
      <c r="FS55" s="1266"/>
      <c r="FT55" s="1266"/>
      <c r="FU55" s="1266"/>
      <c r="FV55" s="1266"/>
      <c r="FW55" s="1266"/>
      <c r="FX55" s="1266"/>
      <c r="FY55" s="1266"/>
      <c r="FZ55" s="1266"/>
      <c r="GA55" s="1266"/>
      <c r="GB55" s="1266"/>
      <c r="GC55" s="1266"/>
      <c r="GD55" s="1266"/>
      <c r="GE55" s="1266"/>
      <c r="GF55" s="1267"/>
      <c r="GG55" s="1311"/>
      <c r="GH55" s="1312"/>
      <c r="GI55" s="1312"/>
      <c r="GJ55" s="1312"/>
      <c r="GK55" s="1312"/>
      <c r="GL55" s="1312"/>
      <c r="GM55" s="1312"/>
      <c r="GN55" s="1312"/>
      <c r="GO55" s="1312"/>
      <c r="GP55" s="1312"/>
      <c r="GQ55" s="1312"/>
      <c r="GR55" s="1312"/>
      <c r="GS55" s="1312"/>
      <c r="GT55" s="1312"/>
      <c r="GU55" s="1312"/>
      <c r="GV55" s="1312"/>
      <c r="GW55" s="1312"/>
      <c r="GX55" s="1312"/>
      <c r="GY55" s="1312"/>
      <c r="GZ55" s="1312"/>
      <c r="HA55" s="1309"/>
      <c r="HB55" s="1309"/>
      <c r="HC55" s="1131"/>
      <c r="HD55" s="1132"/>
      <c r="HE55" s="1132"/>
      <c r="HF55" s="1132"/>
      <c r="HG55" s="1132"/>
      <c r="HH55" s="1132"/>
      <c r="HI55" s="1132"/>
      <c r="HJ55" s="1132"/>
      <c r="HK55" s="1132"/>
      <c r="HL55" s="1132"/>
      <c r="HM55" s="1132"/>
      <c r="HN55" s="1132"/>
      <c r="HO55" s="1132"/>
      <c r="HP55" s="1132"/>
      <c r="HQ55" s="1132"/>
      <c r="HR55" s="1132"/>
      <c r="HS55" s="1132"/>
      <c r="HT55" s="1132"/>
      <c r="HU55" s="1132"/>
      <c r="HV55" s="1132"/>
      <c r="HW55" s="1132"/>
      <c r="HX55" s="1309"/>
      <c r="HY55" s="1310"/>
      <c r="HZ55" s="3"/>
    </row>
    <row r="56" spans="1:234" ht="5.25" customHeight="1">
      <c r="A56" s="1373"/>
      <c r="B56" s="1374"/>
      <c r="C56" s="1374"/>
      <c r="D56" s="1374"/>
      <c r="E56" s="1374"/>
      <c r="F56" s="1374"/>
      <c r="G56" s="1374"/>
      <c r="H56" s="1374"/>
      <c r="I56" s="1374"/>
      <c r="J56" s="1375"/>
      <c r="K56" s="1540"/>
      <c r="L56" s="1491"/>
      <c r="M56" s="1491"/>
      <c r="N56" s="1251"/>
      <c r="O56" s="1251"/>
      <c r="P56" s="1251"/>
      <c r="Q56" s="1251"/>
      <c r="R56" s="1251"/>
      <c r="S56" s="1251"/>
      <c r="T56" s="1251"/>
      <c r="U56" s="1251"/>
      <c r="V56" s="1251"/>
      <c r="W56" s="1251"/>
      <c r="X56" s="1251"/>
      <c r="Y56" s="1251"/>
      <c r="Z56" s="1251"/>
      <c r="AA56" s="1251"/>
      <c r="AB56" s="1251"/>
      <c r="AC56" s="1251"/>
      <c r="AD56" s="1251"/>
      <c r="AE56" s="1251"/>
      <c r="AF56" s="1251"/>
      <c r="AG56" s="1251"/>
      <c r="AH56" s="1251"/>
      <c r="AI56" s="1251"/>
      <c r="AJ56" s="1251"/>
      <c r="AK56" s="1491"/>
      <c r="AL56" s="1491"/>
      <c r="AM56" s="1491"/>
      <c r="AN56" s="1428"/>
      <c r="AO56" s="1356"/>
      <c r="AP56" s="1356"/>
      <c r="AQ56" s="1356"/>
      <c r="AR56" s="1356"/>
      <c r="AS56" s="1356"/>
      <c r="AT56" s="1356"/>
      <c r="AU56" s="1356"/>
      <c r="AV56" s="1356"/>
      <c r="AW56" s="1251"/>
      <c r="AX56" s="1251"/>
      <c r="AY56" s="1251"/>
      <c r="AZ56" s="1251"/>
      <c r="BA56" s="1251"/>
      <c r="BB56" s="1251"/>
      <c r="BC56" s="1251"/>
      <c r="BD56" s="1251"/>
      <c r="BE56" s="1251"/>
      <c r="BF56" s="1251"/>
      <c r="BG56" s="1251"/>
      <c r="BH56" s="1251"/>
      <c r="BI56" s="1251"/>
      <c r="BJ56" s="1251"/>
      <c r="BK56" s="1251"/>
      <c r="BL56" s="1251"/>
      <c r="BM56" s="1251"/>
      <c r="BN56" s="1251"/>
      <c r="BO56" s="1251"/>
      <c r="BP56" s="1251"/>
      <c r="BQ56" s="1530"/>
      <c r="BR56" s="2"/>
      <c r="BS56" s="2"/>
      <c r="BT56" s="1730"/>
      <c r="BU56" s="1731"/>
      <c r="BV56" s="1731"/>
      <c r="BW56" s="1731"/>
      <c r="BX56" s="1731"/>
      <c r="BY56" s="1731"/>
      <c r="BZ56" s="1643"/>
      <c r="CA56" s="1644"/>
      <c r="CB56" s="1644"/>
      <c r="CC56" s="1645"/>
      <c r="CD56" s="1457" t="s">
        <v>36</v>
      </c>
      <c r="CE56" s="1458"/>
      <c r="CF56" s="1458"/>
      <c r="CG56" s="1458"/>
      <c r="CH56" s="1458"/>
      <c r="CI56" s="1458"/>
      <c r="CJ56" s="1458"/>
      <c r="CK56" s="1458"/>
      <c r="CL56" s="1458"/>
      <c r="CM56" s="1458"/>
      <c r="CN56" s="1458"/>
      <c r="CO56" s="1459"/>
      <c r="CP56" s="1468" t="s">
        <v>490</v>
      </c>
      <c r="CQ56" s="1469"/>
      <c r="CR56" s="1469"/>
      <c r="CS56" s="1470"/>
      <c r="CT56" s="1224"/>
      <c r="CU56" s="1225"/>
      <c r="CV56" s="1225"/>
      <c r="CW56" s="1225"/>
      <c r="CX56" s="1225"/>
      <c r="CY56" s="1225"/>
      <c r="CZ56" s="1225"/>
      <c r="DA56" s="1225"/>
      <c r="DB56" s="1225"/>
      <c r="DC56" s="1225"/>
      <c r="DD56" s="1225"/>
      <c r="DE56" s="1225"/>
      <c r="DF56" s="1225"/>
      <c r="DG56" s="1225"/>
      <c r="DH56" s="1225"/>
      <c r="DI56" s="1225"/>
      <c r="DJ56" s="1225"/>
      <c r="DK56" s="1225"/>
      <c r="DL56" s="1226"/>
      <c r="DM56" s="1227"/>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3"/>
    </row>
    <row r="57" spans="1:234" ht="5.25" customHeight="1">
      <c r="A57" s="1371"/>
      <c r="B57" s="1376"/>
      <c r="C57" s="1376"/>
      <c r="D57" s="1376"/>
      <c r="E57" s="1376"/>
      <c r="F57" s="1376"/>
      <c r="G57" s="1376"/>
      <c r="H57" s="1376"/>
      <c r="I57" s="1376"/>
      <c r="J57" s="1377"/>
      <c r="K57" s="1541"/>
      <c r="L57" s="1492"/>
      <c r="M57" s="1492"/>
      <c r="N57" s="1252"/>
      <c r="O57" s="1252"/>
      <c r="P57" s="1252"/>
      <c r="Q57" s="1252"/>
      <c r="R57" s="1252"/>
      <c r="S57" s="1252"/>
      <c r="T57" s="1252"/>
      <c r="U57" s="1252"/>
      <c r="V57" s="1252"/>
      <c r="W57" s="1252"/>
      <c r="X57" s="1252"/>
      <c r="Y57" s="1252"/>
      <c r="Z57" s="1252"/>
      <c r="AA57" s="1252"/>
      <c r="AB57" s="1252"/>
      <c r="AC57" s="1252"/>
      <c r="AD57" s="1252"/>
      <c r="AE57" s="1252"/>
      <c r="AF57" s="1252"/>
      <c r="AG57" s="1252"/>
      <c r="AH57" s="1252"/>
      <c r="AI57" s="1252"/>
      <c r="AJ57" s="1252"/>
      <c r="AK57" s="1492"/>
      <c r="AL57" s="1492"/>
      <c r="AM57" s="1492"/>
      <c r="AN57" s="1429"/>
      <c r="AO57" s="1357"/>
      <c r="AP57" s="1357"/>
      <c r="AQ57" s="1357"/>
      <c r="AR57" s="1357"/>
      <c r="AS57" s="1357"/>
      <c r="AT57" s="1357"/>
      <c r="AU57" s="1357"/>
      <c r="AV57" s="1357"/>
      <c r="AW57" s="1252"/>
      <c r="AX57" s="1252"/>
      <c r="AY57" s="1252"/>
      <c r="AZ57" s="1252"/>
      <c r="BA57" s="1252"/>
      <c r="BB57" s="1252"/>
      <c r="BC57" s="1252"/>
      <c r="BD57" s="1252"/>
      <c r="BE57" s="1252"/>
      <c r="BF57" s="1252"/>
      <c r="BG57" s="1252"/>
      <c r="BH57" s="1252"/>
      <c r="BI57" s="1252"/>
      <c r="BJ57" s="1252"/>
      <c r="BK57" s="1252"/>
      <c r="BL57" s="1252"/>
      <c r="BM57" s="1252"/>
      <c r="BN57" s="1252"/>
      <c r="BO57" s="1252"/>
      <c r="BP57" s="1252"/>
      <c r="BQ57" s="1531"/>
      <c r="BR57" s="2"/>
      <c r="BS57" s="2"/>
      <c r="BT57" s="1730"/>
      <c r="BU57" s="1731"/>
      <c r="BV57" s="1731"/>
      <c r="BW57" s="1731"/>
      <c r="BX57" s="1731"/>
      <c r="BY57" s="1731"/>
      <c r="BZ57" s="1643"/>
      <c r="CA57" s="1644"/>
      <c r="CB57" s="1644"/>
      <c r="CC57" s="1645"/>
      <c r="CD57" s="1460"/>
      <c r="CE57" s="1461"/>
      <c r="CF57" s="1461"/>
      <c r="CG57" s="1461"/>
      <c r="CH57" s="1461"/>
      <c r="CI57" s="1461"/>
      <c r="CJ57" s="1461"/>
      <c r="CK57" s="1461"/>
      <c r="CL57" s="1461"/>
      <c r="CM57" s="1461"/>
      <c r="CN57" s="1461"/>
      <c r="CO57" s="1462"/>
      <c r="CP57" s="1451"/>
      <c r="CQ57" s="1452"/>
      <c r="CR57" s="1452"/>
      <c r="CS57" s="1453"/>
      <c r="CT57" s="1224"/>
      <c r="CU57" s="1225"/>
      <c r="CV57" s="1225"/>
      <c r="CW57" s="1225"/>
      <c r="CX57" s="1225"/>
      <c r="CY57" s="1225"/>
      <c r="CZ57" s="1225"/>
      <c r="DA57" s="1225"/>
      <c r="DB57" s="1225"/>
      <c r="DC57" s="1225"/>
      <c r="DD57" s="1225"/>
      <c r="DE57" s="1225"/>
      <c r="DF57" s="1225"/>
      <c r="DG57" s="1225"/>
      <c r="DH57" s="1225"/>
      <c r="DI57" s="1225"/>
      <c r="DJ57" s="1225"/>
      <c r="DK57" s="1225"/>
      <c r="DL57" s="1228"/>
      <c r="DM57" s="1229"/>
      <c r="DN57" s="2"/>
      <c r="DO57" s="1175" t="s">
        <v>114</v>
      </c>
      <c r="DP57" s="1175"/>
      <c r="DQ57" s="1175"/>
      <c r="DR57" s="1175"/>
      <c r="DS57" s="1175"/>
      <c r="DT57" s="1175"/>
      <c r="DU57" s="1175"/>
      <c r="DV57" s="1175"/>
      <c r="DW57" s="1175"/>
      <c r="DX57" s="1175"/>
      <c r="DY57" s="1175"/>
      <c r="DZ57" s="1175"/>
      <c r="EA57" s="1175"/>
      <c r="EB57" s="1175"/>
      <c r="EC57" s="1175"/>
      <c r="ED57" s="1175"/>
      <c r="EE57" s="1175"/>
      <c r="EF57" s="1175"/>
      <c r="EG57" s="1175"/>
      <c r="EH57" s="1175"/>
      <c r="EI57" s="1175"/>
      <c r="EJ57" s="1175"/>
      <c r="EK57" s="1175"/>
      <c r="EL57" s="1175"/>
      <c r="EM57" s="1175"/>
      <c r="EN57" s="1175"/>
      <c r="EO57" s="1175"/>
      <c r="EP57" s="1175"/>
      <c r="EQ57" s="1175"/>
      <c r="ER57" s="1175"/>
      <c r="ES57" s="1175"/>
      <c r="ET57" s="1175"/>
      <c r="EU57" s="1175"/>
      <c r="EV57" s="1175"/>
      <c r="EW57" s="1175"/>
      <c r="EX57" s="1175"/>
      <c r="EY57" s="1175"/>
      <c r="EZ57" s="1175"/>
      <c r="FA57" s="1175"/>
      <c r="FB57" s="1175"/>
      <c r="FC57" s="1175"/>
      <c r="FD57" s="1175"/>
      <c r="FE57" s="1175"/>
      <c r="FF57" s="1175"/>
      <c r="FG57" s="1175"/>
      <c r="FH57" s="1175"/>
      <c r="FI57" s="1175"/>
      <c r="FJ57" s="1175"/>
      <c r="FK57" s="1175"/>
      <c r="FL57" s="1175"/>
      <c r="FM57" s="1175"/>
      <c r="FN57" s="1175"/>
      <c r="FO57" s="1175"/>
      <c r="FP57" s="1175"/>
      <c r="FQ57" s="1175"/>
      <c r="FR57" s="1175"/>
      <c r="FS57" s="1175"/>
      <c r="FT57" s="1175"/>
      <c r="FU57" s="1175"/>
      <c r="FV57" s="1175"/>
      <c r="FW57" s="1175"/>
      <c r="FX57" s="1175"/>
      <c r="FY57" s="1175"/>
      <c r="FZ57" s="1175"/>
      <c r="GA57" s="1175"/>
      <c r="GB57" s="1175"/>
      <c r="GC57" s="1175"/>
      <c r="GD57" s="1175"/>
      <c r="GE57" s="1175"/>
      <c r="GF57" s="1175"/>
      <c r="GG57" s="1175"/>
      <c r="GH57" s="1175"/>
      <c r="GI57" s="1175"/>
      <c r="GJ57" s="1175"/>
      <c r="GK57" s="1175"/>
      <c r="GL57" s="1175"/>
      <c r="GM57" s="1175"/>
      <c r="GN57" s="1175"/>
      <c r="GO57" s="1175"/>
      <c r="GP57" s="1175"/>
      <c r="GQ57" s="1175"/>
      <c r="GR57" s="1175"/>
      <c r="GS57" s="1175"/>
      <c r="GT57" s="1175"/>
      <c r="GU57" s="1175"/>
      <c r="GV57" s="1175"/>
      <c r="GW57" s="1175"/>
      <c r="GX57" s="1175"/>
      <c r="GY57" s="1175"/>
      <c r="GZ57" s="1175"/>
      <c r="HA57" s="1175"/>
      <c r="HB57" s="1175"/>
      <c r="HC57" s="1175"/>
      <c r="HD57" s="1175"/>
      <c r="HE57" s="1175"/>
      <c r="HF57" s="1175"/>
      <c r="HG57" s="1175"/>
      <c r="HH57" s="1175"/>
      <c r="HI57" s="1175"/>
      <c r="HJ57" s="1175"/>
      <c r="HK57" s="1175"/>
      <c r="HL57" s="1175"/>
      <c r="HM57" s="1175"/>
      <c r="HN57" s="1175"/>
      <c r="HO57" s="1175"/>
      <c r="HP57" s="1175"/>
      <c r="HQ57" s="1175"/>
      <c r="HR57" s="1175"/>
      <c r="HS57" s="1175"/>
      <c r="HT57" s="1175"/>
      <c r="HU57" s="1175"/>
      <c r="HV57" s="1175"/>
      <c r="HW57" s="1175"/>
      <c r="HX57" s="1175"/>
      <c r="HY57" s="1175"/>
      <c r="HZ57" s="3"/>
    </row>
    <row r="58" spans="1:234" ht="5.25" customHeight="1">
      <c r="A58" s="1373" t="s">
        <v>512</v>
      </c>
      <c r="B58" s="1374"/>
      <c r="C58" s="1374"/>
      <c r="D58" s="1374"/>
      <c r="E58" s="1374"/>
      <c r="F58" s="1374"/>
      <c r="G58" s="1374"/>
      <c r="H58" s="1374"/>
      <c r="I58" s="1374"/>
      <c r="J58" s="1375"/>
      <c r="K58" s="1428">
        <v>1</v>
      </c>
      <c r="L58" s="1430"/>
      <c r="M58" s="1299" t="s">
        <v>460</v>
      </c>
      <c r="N58" s="1300"/>
      <c r="O58" s="1300"/>
      <c r="P58" s="1300"/>
      <c r="Q58" s="1300"/>
      <c r="R58" s="1300"/>
      <c r="S58" s="1334"/>
      <c r="T58" s="1493" t="str">
        <f>IF(T60="","",IF(T60=AA17,AA15,VLOOKUP(T60,入力シート!O85:P93,2,FALSE)))</f>
        <v/>
      </c>
      <c r="U58" s="1494"/>
      <c r="V58" s="1494"/>
      <c r="W58" s="1494"/>
      <c r="X58" s="1494"/>
      <c r="Y58" s="1494"/>
      <c r="Z58" s="1494"/>
      <c r="AA58" s="1494"/>
      <c r="AB58" s="1494"/>
      <c r="AC58" s="1494"/>
      <c r="AD58" s="1494"/>
      <c r="AE58" s="1494"/>
      <c r="AF58" s="1494"/>
      <c r="AG58" s="1494"/>
      <c r="AH58" s="1494"/>
      <c r="AI58" s="1494"/>
      <c r="AJ58" s="1494"/>
      <c r="AK58" s="1202"/>
      <c r="AL58" s="1202"/>
      <c r="AM58" s="1497"/>
      <c r="AN58" s="1300" t="s">
        <v>83</v>
      </c>
      <c r="AO58" s="1300"/>
      <c r="AP58" s="1300"/>
      <c r="AQ58" s="1300"/>
      <c r="AR58" s="1300"/>
      <c r="AS58" s="1300"/>
      <c r="AT58" s="1300"/>
      <c r="AU58" s="1300"/>
      <c r="AV58" s="1300"/>
      <c r="AW58" s="1300"/>
      <c r="AX58" s="1300"/>
      <c r="AY58" s="1300"/>
      <c r="AZ58" s="1493" t="str">
        <f>IF(入力シート!Y94&gt;=1,VLOOKUP(1,入力シート!Y84:AO93,17,FALSE),"")</f>
        <v/>
      </c>
      <c r="BA58" s="1494"/>
      <c r="BB58" s="1494"/>
      <c r="BC58" s="1494"/>
      <c r="BD58" s="1494"/>
      <c r="BE58" s="1494"/>
      <c r="BF58" s="1494"/>
      <c r="BG58" s="1494"/>
      <c r="BH58" s="1494"/>
      <c r="BI58" s="1494"/>
      <c r="BJ58" s="1494"/>
      <c r="BK58" s="1494"/>
      <c r="BL58" s="1494"/>
      <c r="BM58" s="1494"/>
      <c r="BN58" s="1494"/>
      <c r="BO58" s="1494"/>
      <c r="BP58" s="1494"/>
      <c r="BQ58" s="1518"/>
      <c r="BR58" s="2"/>
      <c r="BS58" s="2"/>
      <c r="BT58" s="1730"/>
      <c r="BU58" s="1731"/>
      <c r="BV58" s="1731"/>
      <c r="BW58" s="1731"/>
      <c r="BX58" s="1731"/>
      <c r="BY58" s="1731"/>
      <c r="BZ58" s="1646"/>
      <c r="CA58" s="1647"/>
      <c r="CB58" s="1647"/>
      <c r="CC58" s="1648"/>
      <c r="CD58" s="1463"/>
      <c r="CE58" s="1464"/>
      <c r="CF58" s="1464"/>
      <c r="CG58" s="1464"/>
      <c r="CH58" s="1464"/>
      <c r="CI58" s="1464"/>
      <c r="CJ58" s="1464"/>
      <c r="CK58" s="1464"/>
      <c r="CL58" s="1464"/>
      <c r="CM58" s="1464"/>
      <c r="CN58" s="1464"/>
      <c r="CO58" s="1465"/>
      <c r="CP58" s="1454"/>
      <c r="CQ58" s="1455"/>
      <c r="CR58" s="1455"/>
      <c r="CS58" s="1456"/>
      <c r="CT58" s="1224"/>
      <c r="CU58" s="1225"/>
      <c r="CV58" s="1225"/>
      <c r="CW58" s="1225"/>
      <c r="CX58" s="1225"/>
      <c r="CY58" s="1225"/>
      <c r="CZ58" s="1225"/>
      <c r="DA58" s="1225"/>
      <c r="DB58" s="1225"/>
      <c r="DC58" s="1225"/>
      <c r="DD58" s="1225"/>
      <c r="DE58" s="1225"/>
      <c r="DF58" s="1225"/>
      <c r="DG58" s="1225"/>
      <c r="DH58" s="1225"/>
      <c r="DI58" s="1225"/>
      <c r="DJ58" s="1225"/>
      <c r="DK58" s="1225"/>
      <c r="DL58" s="1228"/>
      <c r="DM58" s="1229"/>
      <c r="DN58" s="2"/>
      <c r="DO58" s="1175"/>
      <c r="DP58" s="1175"/>
      <c r="DQ58" s="1175"/>
      <c r="DR58" s="1175"/>
      <c r="DS58" s="1175"/>
      <c r="DT58" s="1175"/>
      <c r="DU58" s="1175"/>
      <c r="DV58" s="1175"/>
      <c r="DW58" s="1175"/>
      <c r="DX58" s="1175"/>
      <c r="DY58" s="1175"/>
      <c r="DZ58" s="1175"/>
      <c r="EA58" s="1175"/>
      <c r="EB58" s="1175"/>
      <c r="EC58" s="1175"/>
      <c r="ED58" s="1175"/>
      <c r="EE58" s="1175"/>
      <c r="EF58" s="1175"/>
      <c r="EG58" s="1175"/>
      <c r="EH58" s="1175"/>
      <c r="EI58" s="1175"/>
      <c r="EJ58" s="1175"/>
      <c r="EK58" s="1175"/>
      <c r="EL58" s="1175"/>
      <c r="EM58" s="1175"/>
      <c r="EN58" s="1175"/>
      <c r="EO58" s="1175"/>
      <c r="EP58" s="1175"/>
      <c r="EQ58" s="1175"/>
      <c r="ER58" s="1175"/>
      <c r="ES58" s="1175"/>
      <c r="ET58" s="1175"/>
      <c r="EU58" s="1175"/>
      <c r="EV58" s="1175"/>
      <c r="EW58" s="1175"/>
      <c r="EX58" s="1175"/>
      <c r="EY58" s="1175"/>
      <c r="EZ58" s="1175"/>
      <c r="FA58" s="1175"/>
      <c r="FB58" s="1175"/>
      <c r="FC58" s="1175"/>
      <c r="FD58" s="1175"/>
      <c r="FE58" s="1175"/>
      <c r="FF58" s="1175"/>
      <c r="FG58" s="1175"/>
      <c r="FH58" s="1175"/>
      <c r="FI58" s="1175"/>
      <c r="FJ58" s="1175"/>
      <c r="FK58" s="1175"/>
      <c r="FL58" s="1175"/>
      <c r="FM58" s="1175"/>
      <c r="FN58" s="1175"/>
      <c r="FO58" s="1175"/>
      <c r="FP58" s="1175"/>
      <c r="FQ58" s="1175"/>
      <c r="FR58" s="1175"/>
      <c r="FS58" s="1175"/>
      <c r="FT58" s="1175"/>
      <c r="FU58" s="1175"/>
      <c r="FV58" s="1175"/>
      <c r="FW58" s="1175"/>
      <c r="FX58" s="1175"/>
      <c r="FY58" s="1175"/>
      <c r="FZ58" s="1175"/>
      <c r="GA58" s="1175"/>
      <c r="GB58" s="1175"/>
      <c r="GC58" s="1175"/>
      <c r="GD58" s="1175"/>
      <c r="GE58" s="1175"/>
      <c r="GF58" s="1175"/>
      <c r="GG58" s="1175"/>
      <c r="GH58" s="1175"/>
      <c r="GI58" s="1175"/>
      <c r="GJ58" s="1175"/>
      <c r="GK58" s="1175"/>
      <c r="GL58" s="1175"/>
      <c r="GM58" s="1175"/>
      <c r="GN58" s="1175"/>
      <c r="GO58" s="1175"/>
      <c r="GP58" s="1175"/>
      <c r="GQ58" s="1175"/>
      <c r="GR58" s="1175"/>
      <c r="GS58" s="1175"/>
      <c r="GT58" s="1175"/>
      <c r="GU58" s="1175"/>
      <c r="GV58" s="1175"/>
      <c r="GW58" s="1175"/>
      <c r="GX58" s="1175"/>
      <c r="GY58" s="1175"/>
      <c r="GZ58" s="1175"/>
      <c r="HA58" s="1175"/>
      <c r="HB58" s="1175"/>
      <c r="HC58" s="1175"/>
      <c r="HD58" s="1175"/>
      <c r="HE58" s="1175"/>
      <c r="HF58" s="1175"/>
      <c r="HG58" s="1175"/>
      <c r="HH58" s="1175"/>
      <c r="HI58" s="1175"/>
      <c r="HJ58" s="1175"/>
      <c r="HK58" s="1175"/>
      <c r="HL58" s="1175"/>
      <c r="HM58" s="1175"/>
      <c r="HN58" s="1175"/>
      <c r="HO58" s="1175"/>
      <c r="HP58" s="1175"/>
      <c r="HQ58" s="1175"/>
      <c r="HR58" s="1175"/>
      <c r="HS58" s="1175"/>
      <c r="HT58" s="1175"/>
      <c r="HU58" s="1175"/>
      <c r="HV58" s="1175"/>
      <c r="HW58" s="1175"/>
      <c r="HX58" s="1175"/>
      <c r="HY58" s="1175"/>
      <c r="HZ58" s="3"/>
    </row>
    <row r="59" spans="1:234" ht="5.25" customHeight="1">
      <c r="A59" s="1373"/>
      <c r="B59" s="1374"/>
      <c r="C59" s="1374"/>
      <c r="D59" s="1374"/>
      <c r="E59" s="1374"/>
      <c r="F59" s="1374"/>
      <c r="G59" s="1374"/>
      <c r="H59" s="1374"/>
      <c r="I59" s="1374"/>
      <c r="J59" s="1375"/>
      <c r="K59" s="1428"/>
      <c r="L59" s="1430"/>
      <c r="M59" s="1301"/>
      <c r="N59" s="1302"/>
      <c r="O59" s="1302"/>
      <c r="P59" s="1302"/>
      <c r="Q59" s="1302"/>
      <c r="R59" s="1302"/>
      <c r="S59" s="1335"/>
      <c r="T59" s="1495"/>
      <c r="U59" s="1496"/>
      <c r="V59" s="1496"/>
      <c r="W59" s="1496"/>
      <c r="X59" s="1496"/>
      <c r="Y59" s="1496"/>
      <c r="Z59" s="1496"/>
      <c r="AA59" s="1496"/>
      <c r="AB59" s="1496"/>
      <c r="AC59" s="1496"/>
      <c r="AD59" s="1496"/>
      <c r="AE59" s="1496"/>
      <c r="AF59" s="1496"/>
      <c r="AG59" s="1496"/>
      <c r="AH59" s="1496"/>
      <c r="AI59" s="1496"/>
      <c r="AJ59" s="1496"/>
      <c r="AK59" s="1204"/>
      <c r="AL59" s="1204"/>
      <c r="AM59" s="1205"/>
      <c r="AN59" s="1300"/>
      <c r="AO59" s="1300"/>
      <c r="AP59" s="1300"/>
      <c r="AQ59" s="1300"/>
      <c r="AR59" s="1300"/>
      <c r="AS59" s="1300"/>
      <c r="AT59" s="1300"/>
      <c r="AU59" s="1300"/>
      <c r="AV59" s="1300"/>
      <c r="AW59" s="1300"/>
      <c r="AX59" s="1300"/>
      <c r="AY59" s="1300"/>
      <c r="AZ59" s="1493"/>
      <c r="BA59" s="1494"/>
      <c r="BB59" s="1494"/>
      <c r="BC59" s="1494"/>
      <c r="BD59" s="1494"/>
      <c r="BE59" s="1494"/>
      <c r="BF59" s="1494"/>
      <c r="BG59" s="1494"/>
      <c r="BH59" s="1494"/>
      <c r="BI59" s="1494"/>
      <c r="BJ59" s="1494"/>
      <c r="BK59" s="1494"/>
      <c r="BL59" s="1494"/>
      <c r="BM59" s="1494"/>
      <c r="BN59" s="1494"/>
      <c r="BO59" s="1494"/>
      <c r="BP59" s="1494"/>
      <c r="BQ59" s="1518"/>
      <c r="BR59" s="2"/>
      <c r="BS59" s="2"/>
      <c r="BT59" s="1730"/>
      <c r="BU59" s="1731"/>
      <c r="BV59" s="1731"/>
      <c r="BW59" s="1731"/>
      <c r="BX59" s="1731"/>
      <c r="BY59" s="1731"/>
      <c r="BZ59" s="1457" t="s">
        <v>37</v>
      </c>
      <c r="CA59" s="1458"/>
      <c r="CB59" s="1458"/>
      <c r="CC59" s="1458"/>
      <c r="CD59" s="1458"/>
      <c r="CE59" s="1458"/>
      <c r="CF59" s="1458"/>
      <c r="CG59" s="1458"/>
      <c r="CH59" s="1458"/>
      <c r="CI59" s="1458"/>
      <c r="CJ59" s="1458"/>
      <c r="CK59" s="1458"/>
      <c r="CL59" s="1458"/>
      <c r="CM59" s="1458"/>
      <c r="CN59" s="1458"/>
      <c r="CO59" s="1459"/>
      <c r="CP59" s="1468" t="s">
        <v>491</v>
      </c>
      <c r="CQ59" s="1469"/>
      <c r="CR59" s="1469"/>
      <c r="CS59" s="1470"/>
      <c r="CT59" s="1224" t="str">
        <f>IF(入力シート!C30="","",入力シート!G30)</f>
        <v/>
      </c>
      <c r="CU59" s="1225"/>
      <c r="CV59" s="1225"/>
      <c r="CW59" s="1225"/>
      <c r="CX59" s="1225"/>
      <c r="CY59" s="1225"/>
      <c r="CZ59" s="1225"/>
      <c r="DA59" s="1225"/>
      <c r="DB59" s="1225"/>
      <c r="DC59" s="1225"/>
      <c r="DD59" s="1225"/>
      <c r="DE59" s="1225"/>
      <c r="DF59" s="1225"/>
      <c r="DG59" s="1225"/>
      <c r="DH59" s="1225"/>
      <c r="DI59" s="1225"/>
      <c r="DJ59" s="1225"/>
      <c r="DK59" s="1225"/>
      <c r="DL59" s="1226"/>
      <c r="DM59" s="1227"/>
      <c r="DN59" s="2"/>
      <c r="DO59" s="1171"/>
      <c r="DP59" s="1171"/>
      <c r="DQ59" s="1171"/>
      <c r="DR59" s="1171"/>
      <c r="DS59" s="1171"/>
      <c r="DT59" s="1171"/>
      <c r="DU59" s="1171"/>
      <c r="DV59" s="1171"/>
      <c r="DW59" s="1171"/>
      <c r="DX59" s="1171"/>
      <c r="DY59" s="1171"/>
      <c r="DZ59" s="1171"/>
      <c r="EA59" s="1171"/>
      <c r="EB59" s="1171"/>
      <c r="EC59" s="1171"/>
      <c r="ED59" s="1171"/>
      <c r="EE59" s="1171"/>
      <c r="EF59" s="1171"/>
      <c r="EG59" s="1171"/>
      <c r="EH59" s="1171"/>
      <c r="EI59" s="1171"/>
      <c r="EJ59" s="1186"/>
      <c r="EK59" s="1170" t="s">
        <v>103</v>
      </c>
      <c r="EL59" s="1171"/>
      <c r="EM59" s="1171"/>
      <c r="EN59" s="1171"/>
      <c r="EO59" s="1171"/>
      <c r="EP59" s="1171"/>
      <c r="EQ59" s="1171"/>
      <c r="ER59" s="1171"/>
      <c r="ES59" s="1171"/>
      <c r="ET59" s="1171"/>
      <c r="EU59" s="1171"/>
      <c r="EV59" s="1171"/>
      <c r="EW59" s="1171"/>
      <c r="EX59" s="1171"/>
      <c r="EY59" s="1171"/>
      <c r="EZ59" s="1171"/>
      <c r="FA59" s="1259"/>
      <c r="FB59" s="1790" t="s">
        <v>104</v>
      </c>
      <c r="FC59" s="1171"/>
      <c r="FD59" s="1171"/>
      <c r="FE59" s="1171"/>
      <c r="FF59" s="1171"/>
      <c r="FG59" s="1171"/>
      <c r="FH59" s="1171"/>
      <c r="FI59" s="1171"/>
      <c r="FJ59" s="1171"/>
      <c r="FK59" s="1171"/>
      <c r="FL59" s="1171"/>
      <c r="FM59" s="1171"/>
      <c r="FN59" s="1171"/>
      <c r="FO59" s="1171"/>
      <c r="FP59" s="1171"/>
      <c r="FQ59" s="1171"/>
      <c r="FR59" s="1186"/>
      <c r="FS59" s="1423" t="s">
        <v>117</v>
      </c>
      <c r="FT59" s="1424"/>
      <c r="FU59" s="1424"/>
      <c r="FV59" s="1424"/>
      <c r="FW59" s="1424"/>
      <c r="FX59" s="1424"/>
      <c r="FY59" s="1424"/>
      <c r="FZ59" s="1424"/>
      <c r="GA59" s="1424"/>
      <c r="GB59" s="1424"/>
      <c r="GC59" s="1424"/>
      <c r="GD59" s="1424"/>
      <c r="GE59" s="1424"/>
      <c r="GF59" s="1424"/>
      <c r="GG59" s="1424"/>
      <c r="GH59" s="1424"/>
      <c r="GI59" s="1424"/>
      <c r="GJ59" s="1424"/>
      <c r="GK59" s="1424"/>
      <c r="GL59" s="1424"/>
      <c r="GM59" s="1425"/>
      <c r="GN59" s="1170" t="s">
        <v>115</v>
      </c>
      <c r="GO59" s="1171"/>
      <c r="GP59" s="1171"/>
      <c r="GQ59" s="1171"/>
      <c r="GR59" s="1171"/>
      <c r="GS59" s="1171"/>
      <c r="GT59" s="1171"/>
      <c r="GU59" s="1171"/>
      <c r="GV59" s="1171"/>
      <c r="GW59" s="1171"/>
      <c r="GX59" s="1171"/>
      <c r="GY59" s="1171"/>
      <c r="GZ59" s="1171"/>
      <c r="HA59" s="1171"/>
      <c r="HB59" s="1171"/>
      <c r="HC59" s="1171"/>
      <c r="HD59" s="1259"/>
      <c r="HE59" s="1792" t="s">
        <v>116</v>
      </c>
      <c r="HF59" s="1424"/>
      <c r="HG59" s="1424"/>
      <c r="HH59" s="1424"/>
      <c r="HI59" s="1424"/>
      <c r="HJ59" s="1424"/>
      <c r="HK59" s="1424"/>
      <c r="HL59" s="1424"/>
      <c r="HM59" s="1424"/>
      <c r="HN59" s="1424"/>
      <c r="HO59" s="1424"/>
      <c r="HP59" s="1424"/>
      <c r="HQ59" s="1424"/>
      <c r="HR59" s="1424"/>
      <c r="HS59" s="1424"/>
      <c r="HT59" s="1424"/>
      <c r="HU59" s="1424"/>
      <c r="HV59" s="1424"/>
      <c r="HW59" s="1424"/>
      <c r="HX59" s="1424"/>
      <c r="HY59" s="1424"/>
      <c r="HZ59" s="3"/>
    </row>
    <row r="60" spans="1:234" ht="5.25" customHeight="1">
      <c r="A60" s="1373"/>
      <c r="B60" s="1374"/>
      <c r="C60" s="1374"/>
      <c r="D60" s="1374"/>
      <c r="E60" s="1374"/>
      <c r="F60" s="1374"/>
      <c r="G60" s="1374"/>
      <c r="H60" s="1374"/>
      <c r="I60" s="1374"/>
      <c r="J60" s="1375"/>
      <c r="K60" s="1428"/>
      <c r="L60" s="1430"/>
      <c r="M60" s="1299" t="s">
        <v>461</v>
      </c>
      <c r="N60" s="1300"/>
      <c r="O60" s="1300"/>
      <c r="P60" s="1300"/>
      <c r="Q60" s="1300"/>
      <c r="R60" s="1300"/>
      <c r="S60" s="1300"/>
      <c r="T60" s="1488" t="str">
        <f>IF(入力シート!Y94&gt;=1,VLOOKUP(1,入力シート!Y84:AP93,18,FALSE),"")</f>
        <v/>
      </c>
      <c r="U60" s="1354"/>
      <c r="V60" s="1354"/>
      <c r="W60" s="1354"/>
      <c r="X60" s="1354"/>
      <c r="Y60" s="1354"/>
      <c r="Z60" s="1354"/>
      <c r="AA60" s="1354"/>
      <c r="AB60" s="1354"/>
      <c r="AC60" s="1354"/>
      <c r="AD60" s="1354"/>
      <c r="AE60" s="1354"/>
      <c r="AF60" s="1354"/>
      <c r="AG60" s="1354"/>
      <c r="AH60" s="1354"/>
      <c r="AI60" s="1354"/>
      <c r="AJ60" s="1354"/>
      <c r="AK60" s="1354"/>
      <c r="AL60" s="1354"/>
      <c r="AM60" s="1490"/>
      <c r="AN60" s="1300"/>
      <c r="AO60" s="1300"/>
      <c r="AP60" s="1300"/>
      <c r="AQ60" s="1300"/>
      <c r="AR60" s="1300"/>
      <c r="AS60" s="1300"/>
      <c r="AT60" s="1300"/>
      <c r="AU60" s="1300"/>
      <c r="AV60" s="1300"/>
      <c r="AW60" s="1300"/>
      <c r="AX60" s="1300"/>
      <c r="AY60" s="1300"/>
      <c r="AZ60" s="1493"/>
      <c r="BA60" s="1494"/>
      <c r="BB60" s="1494"/>
      <c r="BC60" s="1494"/>
      <c r="BD60" s="1494"/>
      <c r="BE60" s="1494"/>
      <c r="BF60" s="1494"/>
      <c r="BG60" s="1494"/>
      <c r="BH60" s="1494"/>
      <c r="BI60" s="1494"/>
      <c r="BJ60" s="1494"/>
      <c r="BK60" s="1494"/>
      <c r="BL60" s="1494"/>
      <c r="BM60" s="1494"/>
      <c r="BN60" s="1494"/>
      <c r="BO60" s="1494"/>
      <c r="BP60" s="1494"/>
      <c r="BQ60" s="1518"/>
      <c r="BR60" s="2"/>
      <c r="BS60" s="2"/>
      <c r="BT60" s="1730"/>
      <c r="BU60" s="1731"/>
      <c r="BV60" s="1731"/>
      <c r="BW60" s="1731"/>
      <c r="BX60" s="1731"/>
      <c r="BY60" s="1731"/>
      <c r="BZ60" s="1460"/>
      <c r="CA60" s="1461"/>
      <c r="CB60" s="1461"/>
      <c r="CC60" s="1461"/>
      <c r="CD60" s="1461"/>
      <c r="CE60" s="1461"/>
      <c r="CF60" s="1461"/>
      <c r="CG60" s="1461"/>
      <c r="CH60" s="1461"/>
      <c r="CI60" s="1461"/>
      <c r="CJ60" s="1461"/>
      <c r="CK60" s="1461"/>
      <c r="CL60" s="1461"/>
      <c r="CM60" s="1461"/>
      <c r="CN60" s="1461"/>
      <c r="CO60" s="1462"/>
      <c r="CP60" s="1451"/>
      <c r="CQ60" s="1452"/>
      <c r="CR60" s="1452"/>
      <c r="CS60" s="1453"/>
      <c r="CT60" s="1224"/>
      <c r="CU60" s="1225"/>
      <c r="CV60" s="1225"/>
      <c r="CW60" s="1225"/>
      <c r="CX60" s="1225"/>
      <c r="CY60" s="1225"/>
      <c r="CZ60" s="1225"/>
      <c r="DA60" s="1225"/>
      <c r="DB60" s="1225"/>
      <c r="DC60" s="1225"/>
      <c r="DD60" s="1225"/>
      <c r="DE60" s="1225"/>
      <c r="DF60" s="1225"/>
      <c r="DG60" s="1225"/>
      <c r="DH60" s="1225"/>
      <c r="DI60" s="1225"/>
      <c r="DJ60" s="1225"/>
      <c r="DK60" s="1225"/>
      <c r="DL60" s="1228"/>
      <c r="DM60" s="1229"/>
      <c r="DN60" s="2"/>
      <c r="DO60" s="1188"/>
      <c r="DP60" s="1188"/>
      <c r="DQ60" s="1188"/>
      <c r="DR60" s="1188"/>
      <c r="DS60" s="1188"/>
      <c r="DT60" s="1188"/>
      <c r="DU60" s="1188"/>
      <c r="DV60" s="1188"/>
      <c r="DW60" s="1188"/>
      <c r="DX60" s="1188"/>
      <c r="DY60" s="1188"/>
      <c r="DZ60" s="1188"/>
      <c r="EA60" s="1188"/>
      <c r="EB60" s="1188"/>
      <c r="EC60" s="1188"/>
      <c r="ED60" s="1188"/>
      <c r="EE60" s="1188"/>
      <c r="EF60" s="1188"/>
      <c r="EG60" s="1188"/>
      <c r="EH60" s="1188"/>
      <c r="EI60" s="1188"/>
      <c r="EJ60" s="1189"/>
      <c r="EK60" s="1172"/>
      <c r="EL60" s="1173"/>
      <c r="EM60" s="1173"/>
      <c r="EN60" s="1173"/>
      <c r="EO60" s="1173"/>
      <c r="EP60" s="1173"/>
      <c r="EQ60" s="1173"/>
      <c r="ER60" s="1173"/>
      <c r="ES60" s="1173"/>
      <c r="ET60" s="1173"/>
      <c r="EU60" s="1173"/>
      <c r="EV60" s="1173"/>
      <c r="EW60" s="1173"/>
      <c r="EX60" s="1173"/>
      <c r="EY60" s="1173"/>
      <c r="EZ60" s="1173"/>
      <c r="FA60" s="1260"/>
      <c r="FB60" s="1791"/>
      <c r="FC60" s="1188"/>
      <c r="FD60" s="1188"/>
      <c r="FE60" s="1188"/>
      <c r="FF60" s="1188"/>
      <c r="FG60" s="1188"/>
      <c r="FH60" s="1188"/>
      <c r="FI60" s="1188"/>
      <c r="FJ60" s="1188"/>
      <c r="FK60" s="1188"/>
      <c r="FL60" s="1188"/>
      <c r="FM60" s="1188"/>
      <c r="FN60" s="1188"/>
      <c r="FO60" s="1188"/>
      <c r="FP60" s="1188"/>
      <c r="FQ60" s="1188"/>
      <c r="FR60" s="1189"/>
      <c r="FS60" s="1218"/>
      <c r="FT60" s="1219"/>
      <c r="FU60" s="1219"/>
      <c r="FV60" s="1219"/>
      <c r="FW60" s="1219"/>
      <c r="FX60" s="1219"/>
      <c r="FY60" s="1219"/>
      <c r="FZ60" s="1219"/>
      <c r="GA60" s="1219"/>
      <c r="GB60" s="1219"/>
      <c r="GC60" s="1219"/>
      <c r="GD60" s="1219"/>
      <c r="GE60" s="1219"/>
      <c r="GF60" s="1219"/>
      <c r="GG60" s="1219"/>
      <c r="GH60" s="1219"/>
      <c r="GI60" s="1219"/>
      <c r="GJ60" s="1219"/>
      <c r="GK60" s="1219"/>
      <c r="GL60" s="1219"/>
      <c r="GM60" s="1220"/>
      <c r="GN60" s="1172"/>
      <c r="GO60" s="1173"/>
      <c r="GP60" s="1173"/>
      <c r="GQ60" s="1173"/>
      <c r="GR60" s="1173"/>
      <c r="GS60" s="1173"/>
      <c r="GT60" s="1173"/>
      <c r="GU60" s="1173"/>
      <c r="GV60" s="1173"/>
      <c r="GW60" s="1173"/>
      <c r="GX60" s="1173"/>
      <c r="GY60" s="1173"/>
      <c r="GZ60" s="1173"/>
      <c r="HA60" s="1173"/>
      <c r="HB60" s="1173"/>
      <c r="HC60" s="1173"/>
      <c r="HD60" s="1260"/>
      <c r="HE60" s="1553"/>
      <c r="HF60" s="1219"/>
      <c r="HG60" s="1219"/>
      <c r="HH60" s="1219"/>
      <c r="HI60" s="1219"/>
      <c r="HJ60" s="1219"/>
      <c r="HK60" s="1219"/>
      <c r="HL60" s="1219"/>
      <c r="HM60" s="1219"/>
      <c r="HN60" s="1219"/>
      <c r="HO60" s="1219"/>
      <c r="HP60" s="1219"/>
      <c r="HQ60" s="1219"/>
      <c r="HR60" s="1219"/>
      <c r="HS60" s="1219"/>
      <c r="HT60" s="1219"/>
      <c r="HU60" s="1219"/>
      <c r="HV60" s="1219"/>
      <c r="HW60" s="1219"/>
      <c r="HX60" s="1219"/>
      <c r="HY60" s="1219"/>
      <c r="HZ60" s="3"/>
    </row>
    <row r="61" spans="1:234" ht="5.25" customHeight="1">
      <c r="A61" s="1373"/>
      <c r="B61" s="1374"/>
      <c r="C61" s="1374"/>
      <c r="D61" s="1374"/>
      <c r="E61" s="1374"/>
      <c r="F61" s="1374"/>
      <c r="G61" s="1374"/>
      <c r="H61" s="1374"/>
      <c r="I61" s="1374"/>
      <c r="J61" s="1375"/>
      <c r="K61" s="1428"/>
      <c r="L61" s="1430"/>
      <c r="M61" s="1299"/>
      <c r="N61" s="1300"/>
      <c r="O61" s="1300"/>
      <c r="P61" s="1300"/>
      <c r="Q61" s="1300"/>
      <c r="R61" s="1300"/>
      <c r="S61" s="1300"/>
      <c r="T61" s="1431"/>
      <c r="U61" s="1489"/>
      <c r="V61" s="1489"/>
      <c r="W61" s="1489"/>
      <c r="X61" s="1489"/>
      <c r="Y61" s="1489"/>
      <c r="Z61" s="1489"/>
      <c r="AA61" s="1489"/>
      <c r="AB61" s="1489"/>
      <c r="AC61" s="1489"/>
      <c r="AD61" s="1489"/>
      <c r="AE61" s="1489"/>
      <c r="AF61" s="1489"/>
      <c r="AG61" s="1489"/>
      <c r="AH61" s="1489"/>
      <c r="AI61" s="1489"/>
      <c r="AJ61" s="1489"/>
      <c r="AK61" s="1489"/>
      <c r="AL61" s="1489"/>
      <c r="AM61" s="1432"/>
      <c r="AN61" s="1300"/>
      <c r="AO61" s="1300"/>
      <c r="AP61" s="1300"/>
      <c r="AQ61" s="1300"/>
      <c r="AR61" s="1300"/>
      <c r="AS61" s="1300"/>
      <c r="AT61" s="1300"/>
      <c r="AU61" s="1300"/>
      <c r="AV61" s="1300"/>
      <c r="AW61" s="1300"/>
      <c r="AX61" s="1300"/>
      <c r="AY61" s="1300"/>
      <c r="AZ61" s="1495"/>
      <c r="BA61" s="1496"/>
      <c r="BB61" s="1496"/>
      <c r="BC61" s="1496"/>
      <c r="BD61" s="1496"/>
      <c r="BE61" s="1496"/>
      <c r="BF61" s="1496"/>
      <c r="BG61" s="1496"/>
      <c r="BH61" s="1496"/>
      <c r="BI61" s="1496"/>
      <c r="BJ61" s="1496"/>
      <c r="BK61" s="1496"/>
      <c r="BL61" s="1496"/>
      <c r="BM61" s="1496"/>
      <c r="BN61" s="1496"/>
      <c r="BO61" s="1496"/>
      <c r="BP61" s="1496"/>
      <c r="BQ61" s="1519"/>
      <c r="BR61" s="2"/>
      <c r="BS61" s="2"/>
      <c r="BT61" s="1730"/>
      <c r="BU61" s="1731"/>
      <c r="BV61" s="1731"/>
      <c r="BW61" s="1731"/>
      <c r="BX61" s="1731"/>
      <c r="BY61" s="1731"/>
      <c r="BZ61" s="1555"/>
      <c r="CA61" s="1556"/>
      <c r="CB61" s="1556"/>
      <c r="CC61" s="1556"/>
      <c r="CD61" s="1556"/>
      <c r="CE61" s="1556"/>
      <c r="CF61" s="1556"/>
      <c r="CG61" s="1556"/>
      <c r="CH61" s="1556"/>
      <c r="CI61" s="1556"/>
      <c r="CJ61" s="1556"/>
      <c r="CK61" s="1556"/>
      <c r="CL61" s="1556"/>
      <c r="CM61" s="1556"/>
      <c r="CN61" s="1556"/>
      <c r="CO61" s="1557"/>
      <c r="CP61" s="1481"/>
      <c r="CQ61" s="1482"/>
      <c r="CR61" s="1482"/>
      <c r="CS61" s="1483"/>
      <c r="CT61" s="1511"/>
      <c r="CU61" s="1512"/>
      <c r="CV61" s="1512"/>
      <c r="CW61" s="1512"/>
      <c r="CX61" s="1512"/>
      <c r="CY61" s="1512"/>
      <c r="CZ61" s="1512"/>
      <c r="DA61" s="1512"/>
      <c r="DB61" s="1512"/>
      <c r="DC61" s="1512"/>
      <c r="DD61" s="1512"/>
      <c r="DE61" s="1512"/>
      <c r="DF61" s="1512"/>
      <c r="DG61" s="1512"/>
      <c r="DH61" s="1512"/>
      <c r="DI61" s="1512"/>
      <c r="DJ61" s="1512"/>
      <c r="DK61" s="1512"/>
      <c r="DL61" s="1313"/>
      <c r="DM61" s="1314"/>
      <c r="DN61" s="2"/>
      <c r="DO61" s="1353" t="s">
        <v>34</v>
      </c>
      <c r="DP61" s="1354"/>
      <c r="DQ61" s="1354"/>
      <c r="DR61" s="1354"/>
      <c r="DS61" s="1354"/>
      <c r="DT61" s="1354"/>
      <c r="DU61" s="1354"/>
      <c r="DV61" s="1354"/>
      <c r="DW61" s="1354"/>
      <c r="DX61" s="1354"/>
      <c r="DY61" s="1490"/>
      <c r="DZ61" s="1799" t="s">
        <v>118</v>
      </c>
      <c r="EA61" s="1800"/>
      <c r="EB61" s="1800"/>
      <c r="EC61" s="1800"/>
      <c r="ED61" s="1800"/>
      <c r="EE61" s="1800"/>
      <c r="EF61" s="1800"/>
      <c r="EG61" s="1800"/>
      <c r="EH61" s="1800"/>
      <c r="EI61" s="1800"/>
      <c r="EJ61" s="1800"/>
      <c r="EK61" s="1786"/>
      <c r="EL61" s="1787"/>
      <c r="EM61" s="1787"/>
      <c r="EN61" s="1787"/>
      <c r="EO61" s="1787"/>
      <c r="EP61" s="1787"/>
      <c r="EQ61" s="1787"/>
      <c r="ER61" s="1787"/>
      <c r="ES61" s="1787"/>
      <c r="ET61" s="1787"/>
      <c r="EU61" s="1787"/>
      <c r="EV61" s="1787"/>
      <c r="EW61" s="1787"/>
      <c r="EX61" s="1787"/>
      <c r="EY61" s="1787"/>
      <c r="EZ61" s="1793" t="s">
        <v>151</v>
      </c>
      <c r="FA61" s="1793"/>
      <c r="FB61" s="1303"/>
      <c r="FC61" s="1304"/>
      <c r="FD61" s="1304"/>
      <c r="FE61" s="1304"/>
      <c r="FF61" s="1304"/>
      <c r="FG61" s="1304"/>
      <c r="FH61" s="1304"/>
      <c r="FI61" s="1304"/>
      <c r="FJ61" s="1304"/>
      <c r="FK61" s="1304"/>
      <c r="FL61" s="1304"/>
      <c r="FM61" s="1304"/>
      <c r="FN61" s="1304"/>
      <c r="FO61" s="1304"/>
      <c r="FP61" s="1304"/>
      <c r="FQ61" s="1793" t="s">
        <v>151</v>
      </c>
      <c r="FR61" s="1793"/>
      <c r="FS61" s="1303"/>
      <c r="FT61" s="1304"/>
      <c r="FU61" s="1304"/>
      <c r="FV61" s="1304"/>
      <c r="FW61" s="1304"/>
      <c r="FX61" s="1304"/>
      <c r="FY61" s="1304"/>
      <c r="FZ61" s="1304"/>
      <c r="GA61" s="1304"/>
      <c r="GB61" s="1304"/>
      <c r="GC61" s="1304"/>
      <c r="GD61" s="1304"/>
      <c r="GE61" s="1304"/>
      <c r="GF61" s="1304"/>
      <c r="GG61" s="1304"/>
      <c r="GH61" s="1304"/>
      <c r="GI61" s="1304"/>
      <c r="GJ61" s="1304"/>
      <c r="GK61" s="1304"/>
      <c r="GL61" s="1793" t="s">
        <v>151</v>
      </c>
      <c r="GM61" s="1793"/>
      <c r="GN61" s="1303"/>
      <c r="GO61" s="1304"/>
      <c r="GP61" s="1304"/>
      <c r="GQ61" s="1304"/>
      <c r="GR61" s="1304"/>
      <c r="GS61" s="1304"/>
      <c r="GT61" s="1304"/>
      <c r="GU61" s="1304"/>
      <c r="GV61" s="1304"/>
      <c r="GW61" s="1304"/>
      <c r="GX61" s="1304"/>
      <c r="GY61" s="1304"/>
      <c r="GZ61" s="1304"/>
      <c r="HA61" s="1304"/>
      <c r="HB61" s="1304"/>
      <c r="HC61" s="1793" t="s">
        <v>151</v>
      </c>
      <c r="HD61" s="1793"/>
      <c r="HE61" s="1297" t="s">
        <v>121</v>
      </c>
      <c r="HF61" s="1298"/>
      <c r="HG61" s="1304"/>
      <c r="HH61" s="1304"/>
      <c r="HI61" s="1304"/>
      <c r="HJ61" s="1304"/>
      <c r="HK61" s="1304"/>
      <c r="HL61" s="1304"/>
      <c r="HM61" s="1304"/>
      <c r="HN61" s="1304"/>
      <c r="HO61" s="1304"/>
      <c r="HP61" s="1304"/>
      <c r="HQ61" s="1304"/>
      <c r="HR61" s="1304"/>
      <c r="HS61" s="1304"/>
      <c r="HT61" s="1304"/>
      <c r="HU61" s="1304"/>
      <c r="HV61" s="1304"/>
      <c r="HW61" s="1304"/>
      <c r="HX61" s="1793" t="s">
        <v>151</v>
      </c>
      <c r="HY61" s="1794"/>
      <c r="HZ61" s="3"/>
    </row>
    <row r="62" spans="1:234" ht="5.25" customHeight="1">
      <c r="A62" s="1373"/>
      <c r="B62" s="1374"/>
      <c r="C62" s="1374"/>
      <c r="D62" s="1374"/>
      <c r="E62" s="1374"/>
      <c r="F62" s="1374"/>
      <c r="G62" s="1374"/>
      <c r="H62" s="1374"/>
      <c r="I62" s="1374"/>
      <c r="J62" s="1375"/>
      <c r="K62" s="1428"/>
      <c r="L62" s="1430"/>
      <c r="M62" s="1215" t="s">
        <v>8</v>
      </c>
      <c r="N62" s="1216"/>
      <c r="O62" s="1216"/>
      <c r="P62" s="1216"/>
      <c r="Q62" s="1216"/>
      <c r="R62" s="1216"/>
      <c r="S62" s="1418"/>
      <c r="T62" s="1263" t="str">
        <f>IF(入力シート!Y94&gt;=1,VLOOKUP(1,入力シート!$Y$84:$AL$93,3,FALSE),"")</f>
        <v/>
      </c>
      <c r="U62" s="1241"/>
      <c r="V62" s="1378"/>
      <c r="W62" s="1263" t="str">
        <f>IF(入力シート!Y94&gt;=1,VLOOKUP(1,入力シート!$Y$84:$AL$93,4,FALSE),"")</f>
        <v/>
      </c>
      <c r="X62" s="1241"/>
      <c r="Y62" s="1378"/>
      <c r="Z62" s="1263" t="str">
        <f>IF(入力シート!Y94&gt;=1,VLOOKUP(1,入力シート!$Y$84:$AL$93,5,FALSE),"")</f>
        <v/>
      </c>
      <c r="AA62" s="1241"/>
      <c r="AB62" s="1378"/>
      <c r="AC62" s="1263" t="str">
        <f>IF(入力シート!Y94&gt;=1,VLOOKUP(1,入力シート!$Y$84:$AL$93,6,FALSE),"")</f>
        <v/>
      </c>
      <c r="AD62" s="1241"/>
      <c r="AE62" s="1378"/>
      <c r="AF62" s="1263" t="str">
        <f>IF(入力シート!Y94&gt;=1,VLOOKUP(1,入力シート!$Y$84:$AL$93,7,FALSE),"")</f>
        <v/>
      </c>
      <c r="AG62" s="1241"/>
      <c r="AH62" s="1378"/>
      <c r="AI62" s="1263" t="str">
        <f>IF(入力シート!Y94&gt;=1,VLOOKUP(1,入力シート!$Y$84:$AL$93,8,FALSE),"")</f>
        <v/>
      </c>
      <c r="AJ62" s="1241"/>
      <c r="AK62" s="1378"/>
      <c r="AL62" s="1263" t="str">
        <f>IF(入力シート!Y94&gt;=1,VLOOKUP(1,入力シート!$Y$84:$AL$93,9,FALSE),"")</f>
        <v/>
      </c>
      <c r="AM62" s="1241"/>
      <c r="AN62" s="1378"/>
      <c r="AO62" s="1263" t="str">
        <f>IF(入力シート!Y94&gt;=1,VLOOKUP(1,入力シート!$Y$84:$AL$93,10,FALSE),"")</f>
        <v/>
      </c>
      <c r="AP62" s="1241"/>
      <c r="AQ62" s="1378"/>
      <c r="AR62" s="1263" t="str">
        <f>IF(入力シート!Y94&gt;=1,VLOOKUP(1,入力シート!$Y$84:$AL$93,11,FALSE),"")</f>
        <v/>
      </c>
      <c r="AS62" s="1241"/>
      <c r="AT62" s="1378"/>
      <c r="AU62" s="1263" t="str">
        <f>IF(入力シート!Y94&gt;=1,VLOOKUP(1,入力シート!$Y$84:$AL$93,12,FALSE),"")</f>
        <v/>
      </c>
      <c r="AV62" s="1241"/>
      <c r="AW62" s="1378"/>
      <c r="AX62" s="1263" t="str">
        <f>IF(入力シート!Y94&gt;=1,VLOOKUP(1,入力シート!$Y$84:$AL$93,13,FALSE),"")</f>
        <v/>
      </c>
      <c r="AY62" s="1241"/>
      <c r="AZ62" s="1378"/>
      <c r="BA62" s="1263" t="str">
        <f>IF(入力シート!Y94&gt;=1,VLOOKUP(1,入力シート!$Y$84:$AL$93,14,FALSE),"")</f>
        <v/>
      </c>
      <c r="BB62" s="1241"/>
      <c r="BC62" s="1378"/>
      <c r="BD62" s="1279"/>
      <c r="BE62" s="1280"/>
      <c r="BF62" s="1280"/>
      <c r="BG62" s="1280"/>
      <c r="BH62" s="1280"/>
      <c r="BI62" s="1280"/>
      <c r="BJ62" s="1280"/>
      <c r="BK62" s="1280"/>
      <c r="BL62" s="1280"/>
      <c r="BM62" s="1280"/>
      <c r="BN62" s="1280"/>
      <c r="BO62" s="1280"/>
      <c r="BP62" s="1280"/>
      <c r="BQ62" s="1280"/>
      <c r="BR62" s="2"/>
      <c r="BS62" s="2"/>
      <c r="BT62" s="1728" t="s">
        <v>42</v>
      </c>
      <c r="BU62" s="1729"/>
      <c r="BV62" s="1729"/>
      <c r="BW62" s="1729"/>
      <c r="BX62" s="1729"/>
      <c r="BY62" s="1729"/>
      <c r="BZ62" s="1631" t="s">
        <v>19</v>
      </c>
      <c r="CA62" s="1632"/>
      <c r="CB62" s="1632"/>
      <c r="CC62" s="1633"/>
      <c r="CD62" s="1623" t="s">
        <v>20</v>
      </c>
      <c r="CE62" s="1624"/>
      <c r="CF62" s="1624"/>
      <c r="CG62" s="1624"/>
      <c r="CH62" s="1624"/>
      <c r="CI62" s="1624"/>
      <c r="CJ62" s="1624"/>
      <c r="CK62" s="1624"/>
      <c r="CL62" s="1624"/>
      <c r="CM62" s="1624"/>
      <c r="CN62" s="1624"/>
      <c r="CO62" s="1625"/>
      <c r="CP62" s="1654" t="s">
        <v>39</v>
      </c>
      <c r="CQ62" s="1655"/>
      <c r="CR62" s="1655"/>
      <c r="CS62" s="1656"/>
      <c r="CT62" s="1652" t="str">
        <f>IF(換算!AO9="","",換算!AO9)</f>
        <v/>
      </c>
      <c r="CU62" s="1653"/>
      <c r="CV62" s="1653"/>
      <c r="CW62" s="1653"/>
      <c r="CX62" s="1653"/>
      <c r="CY62" s="1653"/>
      <c r="CZ62" s="1653"/>
      <c r="DA62" s="1653"/>
      <c r="DB62" s="1653"/>
      <c r="DC62" s="1653"/>
      <c r="DD62" s="1653"/>
      <c r="DE62" s="1653"/>
      <c r="DF62" s="1653"/>
      <c r="DG62" s="1653"/>
      <c r="DH62" s="1653"/>
      <c r="DI62" s="1653"/>
      <c r="DJ62" s="1653"/>
      <c r="DK62" s="1653"/>
      <c r="DL62" s="1228"/>
      <c r="DM62" s="1229"/>
      <c r="DN62" s="2"/>
      <c r="DO62" s="1355"/>
      <c r="DP62" s="1356"/>
      <c r="DQ62" s="1356"/>
      <c r="DR62" s="1356"/>
      <c r="DS62" s="1356"/>
      <c r="DT62" s="1356"/>
      <c r="DU62" s="1356"/>
      <c r="DV62" s="1356"/>
      <c r="DW62" s="1356"/>
      <c r="DX62" s="1356"/>
      <c r="DY62" s="1430"/>
      <c r="DZ62" s="1799"/>
      <c r="EA62" s="1800"/>
      <c r="EB62" s="1800"/>
      <c r="EC62" s="1800"/>
      <c r="ED62" s="1800"/>
      <c r="EE62" s="1800"/>
      <c r="EF62" s="1800"/>
      <c r="EG62" s="1800"/>
      <c r="EH62" s="1800"/>
      <c r="EI62" s="1800"/>
      <c r="EJ62" s="1800"/>
      <c r="EK62" s="1786"/>
      <c r="EL62" s="1787"/>
      <c r="EM62" s="1787"/>
      <c r="EN62" s="1787"/>
      <c r="EO62" s="1787"/>
      <c r="EP62" s="1787"/>
      <c r="EQ62" s="1787"/>
      <c r="ER62" s="1787"/>
      <c r="ES62" s="1787"/>
      <c r="ET62" s="1787"/>
      <c r="EU62" s="1787"/>
      <c r="EV62" s="1787"/>
      <c r="EW62" s="1787"/>
      <c r="EX62" s="1787"/>
      <c r="EY62" s="1787"/>
      <c r="EZ62" s="1795"/>
      <c r="FA62" s="1795"/>
      <c r="FB62" s="1305"/>
      <c r="FC62" s="1306"/>
      <c r="FD62" s="1306"/>
      <c r="FE62" s="1306"/>
      <c r="FF62" s="1306"/>
      <c r="FG62" s="1306"/>
      <c r="FH62" s="1306"/>
      <c r="FI62" s="1306"/>
      <c r="FJ62" s="1306"/>
      <c r="FK62" s="1306"/>
      <c r="FL62" s="1306"/>
      <c r="FM62" s="1306"/>
      <c r="FN62" s="1306"/>
      <c r="FO62" s="1306"/>
      <c r="FP62" s="1306"/>
      <c r="FQ62" s="1795"/>
      <c r="FR62" s="1795"/>
      <c r="FS62" s="1305"/>
      <c r="FT62" s="1306"/>
      <c r="FU62" s="1306"/>
      <c r="FV62" s="1306"/>
      <c r="FW62" s="1306"/>
      <c r="FX62" s="1306"/>
      <c r="FY62" s="1306"/>
      <c r="FZ62" s="1306"/>
      <c r="GA62" s="1306"/>
      <c r="GB62" s="1306"/>
      <c r="GC62" s="1306"/>
      <c r="GD62" s="1306"/>
      <c r="GE62" s="1306"/>
      <c r="GF62" s="1306"/>
      <c r="GG62" s="1306"/>
      <c r="GH62" s="1306"/>
      <c r="GI62" s="1306"/>
      <c r="GJ62" s="1306"/>
      <c r="GK62" s="1306"/>
      <c r="GL62" s="1795"/>
      <c r="GM62" s="1795"/>
      <c r="GN62" s="1305"/>
      <c r="GO62" s="1306"/>
      <c r="GP62" s="1306"/>
      <c r="GQ62" s="1306"/>
      <c r="GR62" s="1306"/>
      <c r="GS62" s="1306"/>
      <c r="GT62" s="1306"/>
      <c r="GU62" s="1306"/>
      <c r="GV62" s="1306"/>
      <c r="GW62" s="1306"/>
      <c r="GX62" s="1306"/>
      <c r="GY62" s="1306"/>
      <c r="GZ62" s="1306"/>
      <c r="HA62" s="1306"/>
      <c r="HB62" s="1306"/>
      <c r="HC62" s="1795"/>
      <c r="HD62" s="1795"/>
      <c r="HE62" s="1299"/>
      <c r="HF62" s="1300"/>
      <c r="HG62" s="1306"/>
      <c r="HH62" s="1306"/>
      <c r="HI62" s="1306"/>
      <c r="HJ62" s="1306"/>
      <c r="HK62" s="1306"/>
      <c r="HL62" s="1306"/>
      <c r="HM62" s="1306"/>
      <c r="HN62" s="1306"/>
      <c r="HO62" s="1306"/>
      <c r="HP62" s="1306"/>
      <c r="HQ62" s="1306"/>
      <c r="HR62" s="1306"/>
      <c r="HS62" s="1306"/>
      <c r="HT62" s="1306"/>
      <c r="HU62" s="1306"/>
      <c r="HV62" s="1306"/>
      <c r="HW62" s="1306"/>
      <c r="HX62" s="1795"/>
      <c r="HY62" s="1796"/>
      <c r="HZ62" s="3"/>
    </row>
    <row r="63" spans="1:234" ht="5.25" customHeight="1">
      <c r="A63" s="1373"/>
      <c r="B63" s="1374"/>
      <c r="C63" s="1374"/>
      <c r="D63" s="1374"/>
      <c r="E63" s="1374"/>
      <c r="F63" s="1374"/>
      <c r="G63" s="1374"/>
      <c r="H63" s="1374"/>
      <c r="I63" s="1374"/>
      <c r="J63" s="1375"/>
      <c r="K63" s="1431"/>
      <c r="L63" s="1432"/>
      <c r="M63" s="1218"/>
      <c r="N63" s="1219"/>
      <c r="O63" s="1219"/>
      <c r="P63" s="1219"/>
      <c r="Q63" s="1219"/>
      <c r="R63" s="1219"/>
      <c r="S63" s="1419"/>
      <c r="T63" s="1516"/>
      <c r="U63" s="1243"/>
      <c r="V63" s="1517"/>
      <c r="W63" s="1516"/>
      <c r="X63" s="1243"/>
      <c r="Y63" s="1517"/>
      <c r="Z63" s="1516"/>
      <c r="AA63" s="1243"/>
      <c r="AB63" s="1517"/>
      <c r="AC63" s="1516"/>
      <c r="AD63" s="1243"/>
      <c r="AE63" s="1517"/>
      <c r="AF63" s="1516"/>
      <c r="AG63" s="1243"/>
      <c r="AH63" s="1517"/>
      <c r="AI63" s="1516"/>
      <c r="AJ63" s="1243"/>
      <c r="AK63" s="1517"/>
      <c r="AL63" s="1516"/>
      <c r="AM63" s="1243"/>
      <c r="AN63" s="1517"/>
      <c r="AO63" s="1516"/>
      <c r="AP63" s="1243"/>
      <c r="AQ63" s="1517"/>
      <c r="AR63" s="1516"/>
      <c r="AS63" s="1243"/>
      <c r="AT63" s="1517"/>
      <c r="AU63" s="1516"/>
      <c r="AV63" s="1243"/>
      <c r="AW63" s="1517"/>
      <c r="AX63" s="1516"/>
      <c r="AY63" s="1243"/>
      <c r="AZ63" s="1517"/>
      <c r="BA63" s="1516"/>
      <c r="BB63" s="1243"/>
      <c r="BC63" s="1517"/>
      <c r="BD63" s="1396"/>
      <c r="BE63" s="1397"/>
      <c r="BF63" s="1397"/>
      <c r="BG63" s="1397"/>
      <c r="BH63" s="1397"/>
      <c r="BI63" s="1397"/>
      <c r="BJ63" s="1397"/>
      <c r="BK63" s="1397"/>
      <c r="BL63" s="1397"/>
      <c r="BM63" s="1397"/>
      <c r="BN63" s="1397"/>
      <c r="BO63" s="1397"/>
      <c r="BP63" s="1397"/>
      <c r="BQ63" s="1397"/>
      <c r="BR63" s="2"/>
      <c r="BS63" s="2"/>
      <c r="BT63" s="1730"/>
      <c r="BU63" s="1731"/>
      <c r="BV63" s="1731"/>
      <c r="BW63" s="1731"/>
      <c r="BX63" s="1731"/>
      <c r="BY63" s="1731"/>
      <c r="BZ63" s="1634"/>
      <c r="CA63" s="1635"/>
      <c r="CB63" s="1635"/>
      <c r="CC63" s="1636"/>
      <c r="CD63" s="1460"/>
      <c r="CE63" s="1461"/>
      <c r="CF63" s="1461"/>
      <c r="CG63" s="1461"/>
      <c r="CH63" s="1461"/>
      <c r="CI63" s="1461"/>
      <c r="CJ63" s="1461"/>
      <c r="CK63" s="1461"/>
      <c r="CL63" s="1461"/>
      <c r="CM63" s="1461"/>
      <c r="CN63" s="1461"/>
      <c r="CO63" s="1462"/>
      <c r="CP63" s="1451"/>
      <c r="CQ63" s="1452"/>
      <c r="CR63" s="1452"/>
      <c r="CS63" s="1453"/>
      <c r="CT63" s="1224"/>
      <c r="CU63" s="1225"/>
      <c r="CV63" s="1225"/>
      <c r="CW63" s="1225"/>
      <c r="CX63" s="1225"/>
      <c r="CY63" s="1225"/>
      <c r="CZ63" s="1225"/>
      <c r="DA63" s="1225"/>
      <c r="DB63" s="1225"/>
      <c r="DC63" s="1225"/>
      <c r="DD63" s="1225"/>
      <c r="DE63" s="1225"/>
      <c r="DF63" s="1225"/>
      <c r="DG63" s="1225"/>
      <c r="DH63" s="1225"/>
      <c r="DI63" s="1225"/>
      <c r="DJ63" s="1225"/>
      <c r="DK63" s="1225"/>
      <c r="DL63" s="1228"/>
      <c r="DM63" s="1229"/>
      <c r="DN63" s="2"/>
      <c r="DO63" s="1355"/>
      <c r="DP63" s="1356"/>
      <c r="DQ63" s="1356"/>
      <c r="DR63" s="1356"/>
      <c r="DS63" s="1356"/>
      <c r="DT63" s="1356"/>
      <c r="DU63" s="1356"/>
      <c r="DV63" s="1356"/>
      <c r="DW63" s="1356"/>
      <c r="DX63" s="1356"/>
      <c r="DY63" s="1430"/>
      <c r="DZ63" s="1799"/>
      <c r="EA63" s="1800"/>
      <c r="EB63" s="1800"/>
      <c r="EC63" s="1800"/>
      <c r="ED63" s="1800"/>
      <c r="EE63" s="1800"/>
      <c r="EF63" s="1800"/>
      <c r="EG63" s="1800"/>
      <c r="EH63" s="1800"/>
      <c r="EI63" s="1800"/>
      <c r="EJ63" s="1800"/>
      <c r="EK63" s="1786"/>
      <c r="EL63" s="1787"/>
      <c r="EM63" s="1787"/>
      <c r="EN63" s="1787"/>
      <c r="EO63" s="1787"/>
      <c r="EP63" s="1787"/>
      <c r="EQ63" s="1787"/>
      <c r="ER63" s="1787"/>
      <c r="ES63" s="1787"/>
      <c r="ET63" s="1787"/>
      <c r="EU63" s="1787"/>
      <c r="EV63" s="1787"/>
      <c r="EW63" s="1787"/>
      <c r="EX63" s="1787"/>
      <c r="EY63" s="1787"/>
      <c r="EZ63" s="1795"/>
      <c r="FA63" s="1795"/>
      <c r="FB63" s="1305"/>
      <c r="FC63" s="1306"/>
      <c r="FD63" s="1306"/>
      <c r="FE63" s="1306"/>
      <c r="FF63" s="1306"/>
      <c r="FG63" s="1306"/>
      <c r="FH63" s="1306"/>
      <c r="FI63" s="1306"/>
      <c r="FJ63" s="1306"/>
      <c r="FK63" s="1306"/>
      <c r="FL63" s="1306"/>
      <c r="FM63" s="1306"/>
      <c r="FN63" s="1306"/>
      <c r="FO63" s="1306"/>
      <c r="FP63" s="1306"/>
      <c r="FQ63" s="1795"/>
      <c r="FR63" s="1795"/>
      <c r="FS63" s="1305"/>
      <c r="FT63" s="1306"/>
      <c r="FU63" s="1306"/>
      <c r="FV63" s="1306"/>
      <c r="FW63" s="1306"/>
      <c r="FX63" s="1306"/>
      <c r="FY63" s="1306"/>
      <c r="FZ63" s="1306"/>
      <c r="GA63" s="1306"/>
      <c r="GB63" s="1306"/>
      <c r="GC63" s="1306"/>
      <c r="GD63" s="1306"/>
      <c r="GE63" s="1306"/>
      <c r="GF63" s="1306"/>
      <c r="GG63" s="1306"/>
      <c r="GH63" s="1306"/>
      <c r="GI63" s="1306"/>
      <c r="GJ63" s="1306"/>
      <c r="GK63" s="1306"/>
      <c r="GL63" s="1795"/>
      <c r="GM63" s="1795"/>
      <c r="GN63" s="1305"/>
      <c r="GO63" s="1306"/>
      <c r="GP63" s="1306"/>
      <c r="GQ63" s="1306"/>
      <c r="GR63" s="1306"/>
      <c r="GS63" s="1306"/>
      <c r="GT63" s="1306"/>
      <c r="GU63" s="1306"/>
      <c r="GV63" s="1306"/>
      <c r="GW63" s="1306"/>
      <c r="GX63" s="1306"/>
      <c r="GY63" s="1306"/>
      <c r="GZ63" s="1306"/>
      <c r="HA63" s="1306"/>
      <c r="HB63" s="1306"/>
      <c r="HC63" s="1795"/>
      <c r="HD63" s="1795"/>
      <c r="HE63" s="1299"/>
      <c r="HF63" s="1300"/>
      <c r="HG63" s="1306"/>
      <c r="HH63" s="1306"/>
      <c r="HI63" s="1306"/>
      <c r="HJ63" s="1306"/>
      <c r="HK63" s="1306"/>
      <c r="HL63" s="1306"/>
      <c r="HM63" s="1306"/>
      <c r="HN63" s="1306"/>
      <c r="HO63" s="1306"/>
      <c r="HP63" s="1306"/>
      <c r="HQ63" s="1306"/>
      <c r="HR63" s="1306"/>
      <c r="HS63" s="1306"/>
      <c r="HT63" s="1306"/>
      <c r="HU63" s="1306"/>
      <c r="HV63" s="1306"/>
      <c r="HW63" s="1306"/>
      <c r="HX63" s="1795"/>
      <c r="HY63" s="1796"/>
      <c r="HZ63" s="3"/>
    </row>
    <row r="64" spans="1:234" ht="5.25" customHeight="1">
      <c r="A64" s="1373"/>
      <c r="B64" s="1374"/>
      <c r="C64" s="1374"/>
      <c r="D64" s="1374"/>
      <c r="E64" s="1374"/>
      <c r="F64" s="1374"/>
      <c r="G64" s="1374"/>
      <c r="H64" s="1374"/>
      <c r="I64" s="1374"/>
      <c r="J64" s="1375"/>
      <c r="K64" s="1488">
        <v>2</v>
      </c>
      <c r="L64" s="1490"/>
      <c r="M64" s="1297" t="s">
        <v>460</v>
      </c>
      <c r="N64" s="1298"/>
      <c r="O64" s="1298"/>
      <c r="P64" s="1298"/>
      <c r="Q64" s="1298"/>
      <c r="R64" s="1298"/>
      <c r="S64" s="1532"/>
      <c r="T64" s="1533" t="str">
        <f>IF(T66="","",VLOOKUP(T66,入力シート!O85:P93,2,FALSE))</f>
        <v/>
      </c>
      <c r="U64" s="1534"/>
      <c r="V64" s="1534"/>
      <c r="W64" s="1534"/>
      <c r="X64" s="1534"/>
      <c r="Y64" s="1534"/>
      <c r="Z64" s="1534"/>
      <c r="AA64" s="1534"/>
      <c r="AB64" s="1534"/>
      <c r="AC64" s="1534"/>
      <c r="AD64" s="1534"/>
      <c r="AE64" s="1534"/>
      <c r="AF64" s="1534"/>
      <c r="AG64" s="1534"/>
      <c r="AH64" s="1534"/>
      <c r="AI64" s="1534"/>
      <c r="AJ64" s="1534"/>
      <c r="AK64" s="1534"/>
      <c r="AL64" s="1534"/>
      <c r="AM64" s="1535"/>
      <c r="AN64" s="1298" t="s">
        <v>83</v>
      </c>
      <c r="AO64" s="1298"/>
      <c r="AP64" s="1298"/>
      <c r="AQ64" s="1298"/>
      <c r="AR64" s="1298"/>
      <c r="AS64" s="1298"/>
      <c r="AT64" s="1298"/>
      <c r="AU64" s="1298"/>
      <c r="AV64" s="1298"/>
      <c r="AW64" s="1298"/>
      <c r="AX64" s="1298"/>
      <c r="AY64" s="1298"/>
      <c r="AZ64" s="1533" t="str">
        <f>IF(入力シート!Y94&gt;=3,VLOOKUP(2,入力シート!Y84:AO93,17,FALSE),"")</f>
        <v/>
      </c>
      <c r="BA64" s="1534"/>
      <c r="BB64" s="1534"/>
      <c r="BC64" s="1534"/>
      <c r="BD64" s="1534"/>
      <c r="BE64" s="1534"/>
      <c r="BF64" s="1534"/>
      <c r="BG64" s="1534"/>
      <c r="BH64" s="1534"/>
      <c r="BI64" s="1534"/>
      <c r="BJ64" s="1534"/>
      <c r="BK64" s="1534"/>
      <c r="BL64" s="1534"/>
      <c r="BM64" s="1534"/>
      <c r="BN64" s="1534"/>
      <c r="BO64" s="1534"/>
      <c r="BP64" s="1534"/>
      <c r="BQ64" s="1622"/>
      <c r="BR64" s="2"/>
      <c r="BS64" s="2"/>
      <c r="BT64" s="1730"/>
      <c r="BU64" s="1731"/>
      <c r="BV64" s="1731"/>
      <c r="BW64" s="1731"/>
      <c r="BX64" s="1731"/>
      <c r="BY64" s="1731"/>
      <c r="BZ64" s="1634"/>
      <c r="CA64" s="1635"/>
      <c r="CB64" s="1635"/>
      <c r="CC64" s="1636"/>
      <c r="CD64" s="1463"/>
      <c r="CE64" s="1464"/>
      <c r="CF64" s="1464"/>
      <c r="CG64" s="1464"/>
      <c r="CH64" s="1464"/>
      <c r="CI64" s="1464"/>
      <c r="CJ64" s="1464"/>
      <c r="CK64" s="1464"/>
      <c r="CL64" s="1464"/>
      <c r="CM64" s="1464"/>
      <c r="CN64" s="1464"/>
      <c r="CO64" s="1465"/>
      <c r="CP64" s="1454"/>
      <c r="CQ64" s="1455"/>
      <c r="CR64" s="1455"/>
      <c r="CS64" s="1456"/>
      <c r="CT64" s="1224"/>
      <c r="CU64" s="1225"/>
      <c r="CV64" s="1225"/>
      <c r="CW64" s="1225"/>
      <c r="CX64" s="1225"/>
      <c r="CY64" s="1225"/>
      <c r="CZ64" s="1225"/>
      <c r="DA64" s="1225"/>
      <c r="DB64" s="1225"/>
      <c r="DC64" s="1225"/>
      <c r="DD64" s="1225"/>
      <c r="DE64" s="1225"/>
      <c r="DF64" s="1225"/>
      <c r="DG64" s="1225"/>
      <c r="DH64" s="1225"/>
      <c r="DI64" s="1225"/>
      <c r="DJ64" s="1225"/>
      <c r="DK64" s="1225"/>
      <c r="DL64" s="1228"/>
      <c r="DM64" s="1229"/>
      <c r="DN64" s="2"/>
      <c r="DO64" s="1355"/>
      <c r="DP64" s="1356"/>
      <c r="DQ64" s="1356"/>
      <c r="DR64" s="1356"/>
      <c r="DS64" s="1356"/>
      <c r="DT64" s="1356"/>
      <c r="DU64" s="1356"/>
      <c r="DV64" s="1356"/>
      <c r="DW64" s="1356"/>
      <c r="DX64" s="1356"/>
      <c r="DY64" s="1430"/>
      <c r="DZ64" s="1799"/>
      <c r="EA64" s="1800"/>
      <c r="EB64" s="1800"/>
      <c r="EC64" s="1800"/>
      <c r="ED64" s="1800"/>
      <c r="EE64" s="1800"/>
      <c r="EF64" s="1800"/>
      <c r="EG64" s="1800"/>
      <c r="EH64" s="1800"/>
      <c r="EI64" s="1800"/>
      <c r="EJ64" s="1800"/>
      <c r="EK64" s="1786"/>
      <c r="EL64" s="1787"/>
      <c r="EM64" s="1787"/>
      <c r="EN64" s="1787"/>
      <c r="EO64" s="1787"/>
      <c r="EP64" s="1787"/>
      <c r="EQ64" s="1787"/>
      <c r="ER64" s="1787"/>
      <c r="ES64" s="1787"/>
      <c r="ET64" s="1787"/>
      <c r="EU64" s="1787"/>
      <c r="EV64" s="1787"/>
      <c r="EW64" s="1787"/>
      <c r="EX64" s="1787"/>
      <c r="EY64" s="1787"/>
      <c r="EZ64" s="1797"/>
      <c r="FA64" s="1797"/>
      <c r="FB64" s="1386"/>
      <c r="FC64" s="1387"/>
      <c r="FD64" s="1387"/>
      <c r="FE64" s="1387"/>
      <c r="FF64" s="1387"/>
      <c r="FG64" s="1387"/>
      <c r="FH64" s="1387"/>
      <c r="FI64" s="1387"/>
      <c r="FJ64" s="1387"/>
      <c r="FK64" s="1387"/>
      <c r="FL64" s="1387"/>
      <c r="FM64" s="1387"/>
      <c r="FN64" s="1387"/>
      <c r="FO64" s="1387"/>
      <c r="FP64" s="1387"/>
      <c r="FQ64" s="1797"/>
      <c r="FR64" s="1797"/>
      <c r="FS64" s="1386"/>
      <c r="FT64" s="1387"/>
      <c r="FU64" s="1387"/>
      <c r="FV64" s="1387"/>
      <c r="FW64" s="1387"/>
      <c r="FX64" s="1387"/>
      <c r="FY64" s="1387"/>
      <c r="FZ64" s="1387"/>
      <c r="GA64" s="1387"/>
      <c r="GB64" s="1387"/>
      <c r="GC64" s="1387"/>
      <c r="GD64" s="1387"/>
      <c r="GE64" s="1387"/>
      <c r="GF64" s="1387"/>
      <c r="GG64" s="1387"/>
      <c r="GH64" s="1387"/>
      <c r="GI64" s="1387"/>
      <c r="GJ64" s="1387"/>
      <c r="GK64" s="1387"/>
      <c r="GL64" s="1797"/>
      <c r="GM64" s="1797"/>
      <c r="GN64" s="1305"/>
      <c r="GO64" s="1306"/>
      <c r="GP64" s="1306"/>
      <c r="GQ64" s="1306"/>
      <c r="GR64" s="1306"/>
      <c r="GS64" s="1306"/>
      <c r="GT64" s="1306"/>
      <c r="GU64" s="1306"/>
      <c r="GV64" s="1306"/>
      <c r="GW64" s="1306"/>
      <c r="GX64" s="1306"/>
      <c r="GY64" s="1306"/>
      <c r="GZ64" s="1306"/>
      <c r="HA64" s="1306"/>
      <c r="HB64" s="1306"/>
      <c r="HC64" s="1795"/>
      <c r="HD64" s="1795"/>
      <c r="HE64" s="1301"/>
      <c r="HF64" s="1302"/>
      <c r="HG64" s="1387"/>
      <c r="HH64" s="1387"/>
      <c r="HI64" s="1387"/>
      <c r="HJ64" s="1387"/>
      <c r="HK64" s="1387"/>
      <c r="HL64" s="1387"/>
      <c r="HM64" s="1387"/>
      <c r="HN64" s="1387"/>
      <c r="HO64" s="1387"/>
      <c r="HP64" s="1387"/>
      <c r="HQ64" s="1387"/>
      <c r="HR64" s="1387"/>
      <c r="HS64" s="1387"/>
      <c r="HT64" s="1387"/>
      <c r="HU64" s="1387"/>
      <c r="HV64" s="1387"/>
      <c r="HW64" s="1387"/>
      <c r="HX64" s="1797"/>
      <c r="HY64" s="1798"/>
      <c r="HZ64" s="3"/>
    </row>
    <row r="65" spans="1:234" ht="5.25" customHeight="1">
      <c r="A65" s="1373"/>
      <c r="B65" s="1374"/>
      <c r="C65" s="1374"/>
      <c r="D65" s="1374"/>
      <c r="E65" s="1374"/>
      <c r="F65" s="1374"/>
      <c r="G65" s="1374"/>
      <c r="H65" s="1374"/>
      <c r="I65" s="1374"/>
      <c r="J65" s="1375"/>
      <c r="K65" s="1428"/>
      <c r="L65" s="1430"/>
      <c r="M65" s="1301"/>
      <c r="N65" s="1302"/>
      <c r="O65" s="1302"/>
      <c r="P65" s="1302"/>
      <c r="Q65" s="1302"/>
      <c r="R65" s="1302"/>
      <c r="S65" s="1335"/>
      <c r="T65" s="1495"/>
      <c r="U65" s="1496"/>
      <c r="V65" s="1496"/>
      <c r="W65" s="1496"/>
      <c r="X65" s="1496"/>
      <c r="Y65" s="1496"/>
      <c r="Z65" s="1496"/>
      <c r="AA65" s="1496"/>
      <c r="AB65" s="1496"/>
      <c r="AC65" s="1496"/>
      <c r="AD65" s="1496"/>
      <c r="AE65" s="1496"/>
      <c r="AF65" s="1496"/>
      <c r="AG65" s="1496"/>
      <c r="AH65" s="1496"/>
      <c r="AI65" s="1496"/>
      <c r="AJ65" s="1496"/>
      <c r="AK65" s="1496"/>
      <c r="AL65" s="1496"/>
      <c r="AM65" s="1536"/>
      <c r="AN65" s="1300"/>
      <c r="AO65" s="1300"/>
      <c r="AP65" s="1300"/>
      <c r="AQ65" s="1300"/>
      <c r="AR65" s="1300"/>
      <c r="AS65" s="1300"/>
      <c r="AT65" s="1300"/>
      <c r="AU65" s="1300"/>
      <c r="AV65" s="1300"/>
      <c r="AW65" s="1300"/>
      <c r="AX65" s="1300"/>
      <c r="AY65" s="1300"/>
      <c r="AZ65" s="1493"/>
      <c r="BA65" s="1494"/>
      <c r="BB65" s="1494"/>
      <c r="BC65" s="1494"/>
      <c r="BD65" s="1494"/>
      <c r="BE65" s="1494"/>
      <c r="BF65" s="1494"/>
      <c r="BG65" s="1494"/>
      <c r="BH65" s="1494"/>
      <c r="BI65" s="1494"/>
      <c r="BJ65" s="1494"/>
      <c r="BK65" s="1494"/>
      <c r="BL65" s="1494"/>
      <c r="BM65" s="1494"/>
      <c r="BN65" s="1494"/>
      <c r="BO65" s="1494"/>
      <c r="BP65" s="1494"/>
      <c r="BQ65" s="1518"/>
      <c r="BR65" s="2"/>
      <c r="BS65" s="2"/>
      <c r="BT65" s="1730"/>
      <c r="BU65" s="1731"/>
      <c r="BV65" s="1731"/>
      <c r="BW65" s="1731"/>
      <c r="BX65" s="1731"/>
      <c r="BY65" s="1731"/>
      <c r="BZ65" s="1634"/>
      <c r="CA65" s="1635"/>
      <c r="CB65" s="1635"/>
      <c r="CC65" s="1636"/>
      <c r="CD65" s="1457" t="s">
        <v>21</v>
      </c>
      <c r="CE65" s="1458"/>
      <c r="CF65" s="1458"/>
      <c r="CG65" s="1458"/>
      <c r="CH65" s="1458"/>
      <c r="CI65" s="1458"/>
      <c r="CJ65" s="1458"/>
      <c r="CK65" s="1458"/>
      <c r="CL65" s="1458"/>
      <c r="CM65" s="1458"/>
      <c r="CN65" s="1458"/>
      <c r="CO65" s="1459"/>
      <c r="CP65" s="1468" t="s">
        <v>44</v>
      </c>
      <c r="CQ65" s="1469"/>
      <c r="CR65" s="1469"/>
      <c r="CS65" s="1470"/>
      <c r="CT65" s="1224"/>
      <c r="CU65" s="1225"/>
      <c r="CV65" s="1225"/>
      <c r="CW65" s="1225"/>
      <c r="CX65" s="1225"/>
      <c r="CY65" s="1225"/>
      <c r="CZ65" s="1225"/>
      <c r="DA65" s="1225"/>
      <c r="DB65" s="1225"/>
      <c r="DC65" s="1225"/>
      <c r="DD65" s="1225"/>
      <c r="DE65" s="1225"/>
      <c r="DF65" s="1225"/>
      <c r="DG65" s="1225"/>
      <c r="DH65" s="1225"/>
      <c r="DI65" s="1225"/>
      <c r="DJ65" s="1225"/>
      <c r="DK65" s="1225"/>
      <c r="DL65" s="1226"/>
      <c r="DM65" s="1227"/>
      <c r="DN65" s="2"/>
      <c r="DO65" s="1355"/>
      <c r="DP65" s="1356"/>
      <c r="DQ65" s="1356"/>
      <c r="DR65" s="1356"/>
      <c r="DS65" s="1356"/>
      <c r="DT65" s="1356"/>
      <c r="DU65" s="1356"/>
      <c r="DV65" s="1356"/>
      <c r="DW65" s="1356"/>
      <c r="DX65" s="1356"/>
      <c r="DY65" s="1430"/>
      <c r="DZ65" s="1799" t="s">
        <v>119</v>
      </c>
      <c r="EA65" s="1800"/>
      <c r="EB65" s="1800"/>
      <c r="EC65" s="1800"/>
      <c r="ED65" s="1800"/>
      <c r="EE65" s="1800"/>
      <c r="EF65" s="1800"/>
      <c r="EG65" s="1800"/>
      <c r="EH65" s="1800"/>
      <c r="EI65" s="1800"/>
      <c r="EJ65" s="1800"/>
      <c r="EK65" s="1786"/>
      <c r="EL65" s="1787"/>
      <c r="EM65" s="1787"/>
      <c r="EN65" s="1787"/>
      <c r="EO65" s="1787"/>
      <c r="EP65" s="1787"/>
      <c r="EQ65" s="1787"/>
      <c r="ER65" s="1787"/>
      <c r="ES65" s="1787"/>
      <c r="ET65" s="1787"/>
      <c r="EU65" s="1787"/>
      <c r="EV65" s="1787"/>
      <c r="EW65" s="1787"/>
      <c r="EX65" s="1787"/>
      <c r="EY65" s="1787"/>
      <c r="EZ65" s="1145"/>
      <c r="FA65" s="1145"/>
      <c r="FB65" s="1303"/>
      <c r="FC65" s="1304"/>
      <c r="FD65" s="1304"/>
      <c r="FE65" s="1304"/>
      <c r="FF65" s="1304"/>
      <c r="FG65" s="1304"/>
      <c r="FH65" s="1304"/>
      <c r="FI65" s="1304"/>
      <c r="FJ65" s="1304"/>
      <c r="FK65" s="1304"/>
      <c r="FL65" s="1304"/>
      <c r="FM65" s="1304"/>
      <c r="FN65" s="1304"/>
      <c r="FO65" s="1304"/>
      <c r="FP65" s="1304"/>
      <c r="FQ65" s="1145"/>
      <c r="FR65" s="1145"/>
      <c r="FS65" s="1303"/>
      <c r="FT65" s="1304"/>
      <c r="FU65" s="1304"/>
      <c r="FV65" s="1304"/>
      <c r="FW65" s="1304"/>
      <c r="FX65" s="1304"/>
      <c r="FY65" s="1304"/>
      <c r="FZ65" s="1304"/>
      <c r="GA65" s="1304"/>
      <c r="GB65" s="1304"/>
      <c r="GC65" s="1304"/>
      <c r="GD65" s="1304"/>
      <c r="GE65" s="1304"/>
      <c r="GF65" s="1304"/>
      <c r="GG65" s="1304"/>
      <c r="GH65" s="1304"/>
      <c r="GI65" s="1304"/>
      <c r="GJ65" s="1304"/>
      <c r="GK65" s="1304"/>
      <c r="GL65" s="1145"/>
      <c r="GM65" s="1145"/>
      <c r="GN65" s="1305"/>
      <c r="GO65" s="1306"/>
      <c r="GP65" s="1306"/>
      <c r="GQ65" s="1306"/>
      <c r="GR65" s="1306"/>
      <c r="GS65" s="1306"/>
      <c r="GT65" s="1306"/>
      <c r="GU65" s="1306"/>
      <c r="GV65" s="1306"/>
      <c r="GW65" s="1306"/>
      <c r="GX65" s="1306"/>
      <c r="GY65" s="1306"/>
      <c r="GZ65" s="1306"/>
      <c r="HA65" s="1306"/>
      <c r="HB65" s="1306"/>
      <c r="HC65" s="1795"/>
      <c r="HD65" s="1795"/>
      <c r="HE65" s="1297" t="s">
        <v>122</v>
      </c>
      <c r="HF65" s="1298"/>
      <c r="HG65" s="1304"/>
      <c r="HH65" s="1304"/>
      <c r="HI65" s="1304"/>
      <c r="HJ65" s="1304"/>
      <c r="HK65" s="1304"/>
      <c r="HL65" s="1304"/>
      <c r="HM65" s="1304"/>
      <c r="HN65" s="1304"/>
      <c r="HO65" s="1304"/>
      <c r="HP65" s="1304"/>
      <c r="HQ65" s="1304"/>
      <c r="HR65" s="1304"/>
      <c r="HS65" s="1304"/>
      <c r="HT65" s="1304"/>
      <c r="HU65" s="1304"/>
      <c r="HV65" s="1304"/>
      <c r="HW65" s="1304"/>
      <c r="HX65" s="1145"/>
      <c r="HY65" s="1245"/>
      <c r="HZ65" s="2"/>
    </row>
    <row r="66" spans="1:234" ht="5.25" customHeight="1">
      <c r="A66" s="1373"/>
      <c r="B66" s="1374"/>
      <c r="C66" s="1374"/>
      <c r="D66" s="1374"/>
      <c r="E66" s="1374"/>
      <c r="F66" s="1374"/>
      <c r="G66" s="1374"/>
      <c r="H66" s="1374"/>
      <c r="I66" s="1374"/>
      <c r="J66" s="1375"/>
      <c r="K66" s="1428"/>
      <c r="L66" s="1430"/>
      <c r="M66" s="1215" t="s">
        <v>7</v>
      </c>
      <c r="N66" s="1216"/>
      <c r="O66" s="1216"/>
      <c r="P66" s="1216"/>
      <c r="Q66" s="1216"/>
      <c r="R66" s="1216"/>
      <c r="S66" s="1418"/>
      <c r="T66" s="1533" t="str">
        <f>IF(入力シート!Y94&gt;=3,VLOOKUP(2,入力シート!Y84:AP93,18,FALSE),"")</f>
        <v/>
      </c>
      <c r="U66" s="1534"/>
      <c r="V66" s="1534"/>
      <c r="W66" s="1534"/>
      <c r="X66" s="1534"/>
      <c r="Y66" s="1534"/>
      <c r="Z66" s="1534"/>
      <c r="AA66" s="1534"/>
      <c r="AB66" s="1534"/>
      <c r="AC66" s="1534"/>
      <c r="AD66" s="1534"/>
      <c r="AE66" s="1534"/>
      <c r="AF66" s="1534"/>
      <c r="AG66" s="1534"/>
      <c r="AH66" s="1534"/>
      <c r="AI66" s="1534"/>
      <c r="AJ66" s="1534"/>
      <c r="AK66" s="1354" t="str">
        <f>IF(入力シート!Q94&gt;2,"外","")</f>
        <v/>
      </c>
      <c r="AL66" s="1354"/>
      <c r="AM66" s="1490"/>
      <c r="AN66" s="1300"/>
      <c r="AO66" s="1300"/>
      <c r="AP66" s="1300"/>
      <c r="AQ66" s="1300"/>
      <c r="AR66" s="1300"/>
      <c r="AS66" s="1300"/>
      <c r="AT66" s="1300"/>
      <c r="AU66" s="1300"/>
      <c r="AV66" s="1300"/>
      <c r="AW66" s="1300"/>
      <c r="AX66" s="1300"/>
      <c r="AY66" s="1300"/>
      <c r="AZ66" s="1493"/>
      <c r="BA66" s="1494"/>
      <c r="BB66" s="1494"/>
      <c r="BC66" s="1494"/>
      <c r="BD66" s="1494"/>
      <c r="BE66" s="1494"/>
      <c r="BF66" s="1494"/>
      <c r="BG66" s="1494"/>
      <c r="BH66" s="1494"/>
      <c r="BI66" s="1494"/>
      <c r="BJ66" s="1494"/>
      <c r="BK66" s="1494"/>
      <c r="BL66" s="1494"/>
      <c r="BM66" s="1494"/>
      <c r="BN66" s="1494"/>
      <c r="BO66" s="1494"/>
      <c r="BP66" s="1494"/>
      <c r="BQ66" s="1518"/>
      <c r="BR66" s="2"/>
      <c r="BS66" s="2"/>
      <c r="BT66" s="1730"/>
      <c r="BU66" s="1731"/>
      <c r="BV66" s="1731"/>
      <c r="BW66" s="1731"/>
      <c r="BX66" s="1731"/>
      <c r="BY66" s="1731"/>
      <c r="BZ66" s="1634"/>
      <c r="CA66" s="1635"/>
      <c r="CB66" s="1635"/>
      <c r="CC66" s="1636"/>
      <c r="CD66" s="1460"/>
      <c r="CE66" s="1461"/>
      <c r="CF66" s="1461"/>
      <c r="CG66" s="1461"/>
      <c r="CH66" s="1461"/>
      <c r="CI66" s="1461"/>
      <c r="CJ66" s="1461"/>
      <c r="CK66" s="1461"/>
      <c r="CL66" s="1461"/>
      <c r="CM66" s="1461"/>
      <c r="CN66" s="1461"/>
      <c r="CO66" s="1462"/>
      <c r="CP66" s="1451"/>
      <c r="CQ66" s="1452"/>
      <c r="CR66" s="1452"/>
      <c r="CS66" s="1453"/>
      <c r="CT66" s="1224"/>
      <c r="CU66" s="1225"/>
      <c r="CV66" s="1225"/>
      <c r="CW66" s="1225"/>
      <c r="CX66" s="1225"/>
      <c r="CY66" s="1225"/>
      <c r="CZ66" s="1225"/>
      <c r="DA66" s="1225"/>
      <c r="DB66" s="1225"/>
      <c r="DC66" s="1225"/>
      <c r="DD66" s="1225"/>
      <c r="DE66" s="1225"/>
      <c r="DF66" s="1225"/>
      <c r="DG66" s="1225"/>
      <c r="DH66" s="1225"/>
      <c r="DI66" s="1225"/>
      <c r="DJ66" s="1225"/>
      <c r="DK66" s="1225"/>
      <c r="DL66" s="1228"/>
      <c r="DM66" s="1229"/>
      <c r="DN66" s="2"/>
      <c r="DO66" s="1355"/>
      <c r="DP66" s="1356"/>
      <c r="DQ66" s="1356"/>
      <c r="DR66" s="1356"/>
      <c r="DS66" s="1356"/>
      <c r="DT66" s="1356"/>
      <c r="DU66" s="1356"/>
      <c r="DV66" s="1356"/>
      <c r="DW66" s="1356"/>
      <c r="DX66" s="1356"/>
      <c r="DY66" s="1430"/>
      <c r="DZ66" s="1799"/>
      <c r="EA66" s="1800"/>
      <c r="EB66" s="1800"/>
      <c r="EC66" s="1800"/>
      <c r="ED66" s="1800"/>
      <c r="EE66" s="1800"/>
      <c r="EF66" s="1800"/>
      <c r="EG66" s="1800"/>
      <c r="EH66" s="1800"/>
      <c r="EI66" s="1800"/>
      <c r="EJ66" s="1800"/>
      <c r="EK66" s="1786"/>
      <c r="EL66" s="1787"/>
      <c r="EM66" s="1787"/>
      <c r="EN66" s="1787"/>
      <c r="EO66" s="1787"/>
      <c r="EP66" s="1787"/>
      <c r="EQ66" s="1787"/>
      <c r="ER66" s="1787"/>
      <c r="ES66" s="1787"/>
      <c r="ET66" s="1787"/>
      <c r="EU66" s="1787"/>
      <c r="EV66" s="1787"/>
      <c r="EW66" s="1787"/>
      <c r="EX66" s="1787"/>
      <c r="EY66" s="1787"/>
      <c r="EZ66" s="1246"/>
      <c r="FA66" s="1246"/>
      <c r="FB66" s="1305"/>
      <c r="FC66" s="1306"/>
      <c r="FD66" s="1306"/>
      <c r="FE66" s="1306"/>
      <c r="FF66" s="1306"/>
      <c r="FG66" s="1306"/>
      <c r="FH66" s="1306"/>
      <c r="FI66" s="1306"/>
      <c r="FJ66" s="1306"/>
      <c r="FK66" s="1306"/>
      <c r="FL66" s="1306"/>
      <c r="FM66" s="1306"/>
      <c r="FN66" s="1306"/>
      <c r="FO66" s="1306"/>
      <c r="FP66" s="1306"/>
      <c r="FQ66" s="1246"/>
      <c r="FR66" s="1246"/>
      <c r="FS66" s="1305"/>
      <c r="FT66" s="1306"/>
      <c r="FU66" s="1306"/>
      <c r="FV66" s="1306"/>
      <c r="FW66" s="1306"/>
      <c r="FX66" s="1306"/>
      <c r="FY66" s="1306"/>
      <c r="FZ66" s="1306"/>
      <c r="GA66" s="1306"/>
      <c r="GB66" s="1306"/>
      <c r="GC66" s="1306"/>
      <c r="GD66" s="1306"/>
      <c r="GE66" s="1306"/>
      <c r="GF66" s="1306"/>
      <c r="GG66" s="1306"/>
      <c r="GH66" s="1306"/>
      <c r="GI66" s="1306"/>
      <c r="GJ66" s="1306"/>
      <c r="GK66" s="1306"/>
      <c r="GL66" s="1246"/>
      <c r="GM66" s="1246"/>
      <c r="GN66" s="1305"/>
      <c r="GO66" s="1306"/>
      <c r="GP66" s="1306"/>
      <c r="GQ66" s="1306"/>
      <c r="GR66" s="1306"/>
      <c r="GS66" s="1306"/>
      <c r="GT66" s="1306"/>
      <c r="GU66" s="1306"/>
      <c r="GV66" s="1306"/>
      <c r="GW66" s="1306"/>
      <c r="GX66" s="1306"/>
      <c r="GY66" s="1306"/>
      <c r="GZ66" s="1306"/>
      <c r="HA66" s="1306"/>
      <c r="HB66" s="1306"/>
      <c r="HC66" s="1795"/>
      <c r="HD66" s="1795"/>
      <c r="HE66" s="1299"/>
      <c r="HF66" s="1300"/>
      <c r="HG66" s="1306"/>
      <c r="HH66" s="1306"/>
      <c r="HI66" s="1306"/>
      <c r="HJ66" s="1306"/>
      <c r="HK66" s="1306"/>
      <c r="HL66" s="1306"/>
      <c r="HM66" s="1306"/>
      <c r="HN66" s="1306"/>
      <c r="HO66" s="1306"/>
      <c r="HP66" s="1306"/>
      <c r="HQ66" s="1306"/>
      <c r="HR66" s="1306"/>
      <c r="HS66" s="1306"/>
      <c r="HT66" s="1306"/>
      <c r="HU66" s="1306"/>
      <c r="HV66" s="1306"/>
      <c r="HW66" s="1306"/>
      <c r="HX66" s="1246"/>
      <c r="HY66" s="1247"/>
      <c r="HZ66" s="2"/>
    </row>
    <row r="67" spans="1:234" ht="5.25" customHeight="1">
      <c r="A67" s="1373"/>
      <c r="B67" s="1374"/>
      <c r="C67" s="1374"/>
      <c r="D67" s="1374"/>
      <c r="E67" s="1374"/>
      <c r="F67" s="1374"/>
      <c r="G67" s="1374"/>
      <c r="H67" s="1374"/>
      <c r="I67" s="1374"/>
      <c r="J67" s="1375"/>
      <c r="K67" s="1428"/>
      <c r="L67" s="1430"/>
      <c r="M67" s="1420"/>
      <c r="N67" s="1421"/>
      <c r="O67" s="1421"/>
      <c r="P67" s="1421"/>
      <c r="Q67" s="1421"/>
      <c r="R67" s="1421"/>
      <c r="S67" s="1422"/>
      <c r="T67" s="1495"/>
      <c r="U67" s="1496"/>
      <c r="V67" s="1496"/>
      <c r="W67" s="1496"/>
      <c r="X67" s="1496"/>
      <c r="Y67" s="1496"/>
      <c r="Z67" s="1496"/>
      <c r="AA67" s="1496"/>
      <c r="AB67" s="1496"/>
      <c r="AC67" s="1496"/>
      <c r="AD67" s="1496"/>
      <c r="AE67" s="1496"/>
      <c r="AF67" s="1496"/>
      <c r="AG67" s="1496"/>
      <c r="AH67" s="1496"/>
      <c r="AI67" s="1496"/>
      <c r="AJ67" s="1496"/>
      <c r="AK67" s="1489"/>
      <c r="AL67" s="1489"/>
      <c r="AM67" s="1432"/>
      <c r="AN67" s="1300"/>
      <c r="AO67" s="1300"/>
      <c r="AP67" s="1300"/>
      <c r="AQ67" s="1300"/>
      <c r="AR67" s="1300"/>
      <c r="AS67" s="1300"/>
      <c r="AT67" s="1300"/>
      <c r="AU67" s="1300"/>
      <c r="AV67" s="1300"/>
      <c r="AW67" s="1300"/>
      <c r="AX67" s="1300"/>
      <c r="AY67" s="1300"/>
      <c r="AZ67" s="1495"/>
      <c r="BA67" s="1496"/>
      <c r="BB67" s="1496"/>
      <c r="BC67" s="1496"/>
      <c r="BD67" s="1496"/>
      <c r="BE67" s="1496"/>
      <c r="BF67" s="1496"/>
      <c r="BG67" s="1496"/>
      <c r="BH67" s="1496"/>
      <c r="BI67" s="1496"/>
      <c r="BJ67" s="1496"/>
      <c r="BK67" s="1496"/>
      <c r="BL67" s="1496"/>
      <c r="BM67" s="1496"/>
      <c r="BN67" s="1496"/>
      <c r="BO67" s="1496"/>
      <c r="BP67" s="1496"/>
      <c r="BQ67" s="1519"/>
      <c r="BR67" s="2"/>
      <c r="BS67" s="2"/>
      <c r="BT67" s="1730"/>
      <c r="BU67" s="1731"/>
      <c r="BV67" s="1731"/>
      <c r="BW67" s="1731"/>
      <c r="BX67" s="1731"/>
      <c r="BY67" s="1731"/>
      <c r="BZ67" s="1637"/>
      <c r="CA67" s="1638"/>
      <c r="CB67" s="1638"/>
      <c r="CC67" s="1639"/>
      <c r="CD67" s="1463"/>
      <c r="CE67" s="1464"/>
      <c r="CF67" s="1464"/>
      <c r="CG67" s="1464"/>
      <c r="CH67" s="1464"/>
      <c r="CI67" s="1464"/>
      <c r="CJ67" s="1464"/>
      <c r="CK67" s="1464"/>
      <c r="CL67" s="1464"/>
      <c r="CM67" s="1464"/>
      <c r="CN67" s="1464"/>
      <c r="CO67" s="1465"/>
      <c r="CP67" s="1454"/>
      <c r="CQ67" s="1455"/>
      <c r="CR67" s="1455"/>
      <c r="CS67" s="1456"/>
      <c r="CT67" s="1224"/>
      <c r="CU67" s="1225"/>
      <c r="CV67" s="1225"/>
      <c r="CW67" s="1225"/>
      <c r="CX67" s="1225"/>
      <c r="CY67" s="1225"/>
      <c r="CZ67" s="1225"/>
      <c r="DA67" s="1225"/>
      <c r="DB67" s="1225"/>
      <c r="DC67" s="1225"/>
      <c r="DD67" s="1225"/>
      <c r="DE67" s="1225"/>
      <c r="DF67" s="1225"/>
      <c r="DG67" s="1225"/>
      <c r="DH67" s="1225"/>
      <c r="DI67" s="1225"/>
      <c r="DJ67" s="1225"/>
      <c r="DK67" s="1225"/>
      <c r="DL67" s="1228"/>
      <c r="DM67" s="1229"/>
      <c r="DN67" s="2"/>
      <c r="DO67" s="1355"/>
      <c r="DP67" s="1356"/>
      <c r="DQ67" s="1356"/>
      <c r="DR67" s="1356"/>
      <c r="DS67" s="1356"/>
      <c r="DT67" s="1356"/>
      <c r="DU67" s="1356"/>
      <c r="DV67" s="1356"/>
      <c r="DW67" s="1356"/>
      <c r="DX67" s="1356"/>
      <c r="DY67" s="1430"/>
      <c r="DZ67" s="1799"/>
      <c r="EA67" s="1800"/>
      <c r="EB67" s="1800"/>
      <c r="EC67" s="1800"/>
      <c r="ED67" s="1800"/>
      <c r="EE67" s="1800"/>
      <c r="EF67" s="1800"/>
      <c r="EG67" s="1800"/>
      <c r="EH67" s="1800"/>
      <c r="EI67" s="1800"/>
      <c r="EJ67" s="1800"/>
      <c r="EK67" s="1786"/>
      <c r="EL67" s="1787"/>
      <c r="EM67" s="1787"/>
      <c r="EN67" s="1787"/>
      <c r="EO67" s="1787"/>
      <c r="EP67" s="1787"/>
      <c r="EQ67" s="1787"/>
      <c r="ER67" s="1787"/>
      <c r="ES67" s="1787"/>
      <c r="ET67" s="1787"/>
      <c r="EU67" s="1787"/>
      <c r="EV67" s="1787"/>
      <c r="EW67" s="1787"/>
      <c r="EX67" s="1787"/>
      <c r="EY67" s="1787"/>
      <c r="EZ67" s="1246"/>
      <c r="FA67" s="1246"/>
      <c r="FB67" s="1305"/>
      <c r="FC67" s="1306"/>
      <c r="FD67" s="1306"/>
      <c r="FE67" s="1306"/>
      <c r="FF67" s="1306"/>
      <c r="FG67" s="1306"/>
      <c r="FH67" s="1306"/>
      <c r="FI67" s="1306"/>
      <c r="FJ67" s="1306"/>
      <c r="FK67" s="1306"/>
      <c r="FL67" s="1306"/>
      <c r="FM67" s="1306"/>
      <c r="FN67" s="1306"/>
      <c r="FO67" s="1306"/>
      <c r="FP67" s="1306"/>
      <c r="FQ67" s="1246"/>
      <c r="FR67" s="1246"/>
      <c r="FS67" s="1305"/>
      <c r="FT67" s="1306"/>
      <c r="FU67" s="1306"/>
      <c r="FV67" s="1306"/>
      <c r="FW67" s="1306"/>
      <c r="FX67" s="1306"/>
      <c r="FY67" s="1306"/>
      <c r="FZ67" s="1306"/>
      <c r="GA67" s="1306"/>
      <c r="GB67" s="1306"/>
      <c r="GC67" s="1306"/>
      <c r="GD67" s="1306"/>
      <c r="GE67" s="1306"/>
      <c r="GF67" s="1306"/>
      <c r="GG67" s="1306"/>
      <c r="GH67" s="1306"/>
      <c r="GI67" s="1306"/>
      <c r="GJ67" s="1306"/>
      <c r="GK67" s="1306"/>
      <c r="GL67" s="1246"/>
      <c r="GM67" s="1246"/>
      <c r="GN67" s="1305"/>
      <c r="GO67" s="1306"/>
      <c r="GP67" s="1306"/>
      <c r="GQ67" s="1306"/>
      <c r="GR67" s="1306"/>
      <c r="GS67" s="1306"/>
      <c r="GT67" s="1306"/>
      <c r="GU67" s="1306"/>
      <c r="GV67" s="1306"/>
      <c r="GW67" s="1306"/>
      <c r="GX67" s="1306"/>
      <c r="GY67" s="1306"/>
      <c r="GZ67" s="1306"/>
      <c r="HA67" s="1306"/>
      <c r="HB67" s="1306"/>
      <c r="HC67" s="1795"/>
      <c r="HD67" s="1795"/>
      <c r="HE67" s="1299"/>
      <c r="HF67" s="1300"/>
      <c r="HG67" s="1306"/>
      <c r="HH67" s="1306"/>
      <c r="HI67" s="1306"/>
      <c r="HJ67" s="1306"/>
      <c r="HK67" s="1306"/>
      <c r="HL67" s="1306"/>
      <c r="HM67" s="1306"/>
      <c r="HN67" s="1306"/>
      <c r="HO67" s="1306"/>
      <c r="HP67" s="1306"/>
      <c r="HQ67" s="1306"/>
      <c r="HR67" s="1306"/>
      <c r="HS67" s="1306"/>
      <c r="HT67" s="1306"/>
      <c r="HU67" s="1306"/>
      <c r="HV67" s="1306"/>
      <c r="HW67" s="1306"/>
      <c r="HX67" s="1246"/>
      <c r="HY67" s="1247"/>
      <c r="HZ67" s="2"/>
    </row>
    <row r="68" spans="1:234" ht="5.25" customHeight="1">
      <c r="A68" s="1373"/>
      <c r="B68" s="1374"/>
      <c r="C68" s="1374"/>
      <c r="D68" s="1374"/>
      <c r="E68" s="1374"/>
      <c r="F68" s="1374"/>
      <c r="G68" s="1374"/>
      <c r="H68" s="1374"/>
      <c r="I68" s="1374"/>
      <c r="J68" s="1375"/>
      <c r="K68" s="1428"/>
      <c r="L68" s="1430"/>
      <c r="M68" s="1215" t="s">
        <v>8</v>
      </c>
      <c r="N68" s="1216"/>
      <c r="O68" s="1216"/>
      <c r="P68" s="1216"/>
      <c r="Q68" s="1216"/>
      <c r="R68" s="1216"/>
      <c r="S68" s="1217"/>
      <c r="T68" s="1263" t="str">
        <f>IF(入力シート!Y94&gt;=3,VLOOKUP(2,入力シート!$Y$84:$AL$93,3,FALSE),"")</f>
        <v/>
      </c>
      <c r="U68" s="1241"/>
      <c r="V68" s="1378"/>
      <c r="W68" s="1263" t="str">
        <f>IF(入力シート!Y94&gt;=3,VLOOKUP(2,入力シート!$Y$84:$AL$93,4,FALSE),"")</f>
        <v/>
      </c>
      <c r="X68" s="1241"/>
      <c r="Y68" s="1378"/>
      <c r="Z68" s="1263" t="str">
        <f>IF(入力シート!Y94&gt;=3,VLOOKUP(2,入力シート!$Y$84:$AL$93,5,FALSE),"")</f>
        <v/>
      </c>
      <c r="AA68" s="1241"/>
      <c r="AB68" s="1378"/>
      <c r="AC68" s="1263" t="str">
        <f>IF(入力シート!Y94&gt;=3,VLOOKUP(2,入力シート!$Y$84:$AL$93,6,FALSE),"")</f>
        <v/>
      </c>
      <c r="AD68" s="1241"/>
      <c r="AE68" s="1378"/>
      <c r="AF68" s="1263" t="str">
        <f>IF(入力シート!Y94&gt;=3,VLOOKUP(2,入力シート!$Y$84:$AL$93,7,FALSE),"")</f>
        <v/>
      </c>
      <c r="AG68" s="1241"/>
      <c r="AH68" s="1378"/>
      <c r="AI68" s="1263" t="str">
        <f>IF(入力シート!Y94&gt;=3,VLOOKUP(2,入力シート!$Y$84:$AL$93,8,FALSE),"")</f>
        <v/>
      </c>
      <c r="AJ68" s="1241"/>
      <c r="AK68" s="1378"/>
      <c r="AL68" s="1263" t="str">
        <f>IF(入力シート!Y94&gt;=3,VLOOKUP(2,入力シート!$Y$84:$AL$93,9,FALSE),"")</f>
        <v/>
      </c>
      <c r="AM68" s="1241"/>
      <c r="AN68" s="1378"/>
      <c r="AO68" s="1263" t="str">
        <f>IF(入力シート!Y94&gt;=3,VLOOKUP(2,入力シート!$Y$84:$AL$93,10,FALSE),"")</f>
        <v/>
      </c>
      <c r="AP68" s="1241"/>
      <c r="AQ68" s="1378"/>
      <c r="AR68" s="1263" t="str">
        <f>IF(入力シート!Y94&gt;=3,VLOOKUP(2,入力シート!$Y$84:$AL$93,11,FALSE),"")</f>
        <v/>
      </c>
      <c r="AS68" s="1241"/>
      <c r="AT68" s="1378"/>
      <c r="AU68" s="1263" t="str">
        <f>IF(入力シート!Y94&gt;=3,VLOOKUP(2,入力シート!$Y$84:$AL$93,12,FALSE),"")</f>
        <v/>
      </c>
      <c r="AV68" s="1241"/>
      <c r="AW68" s="1378"/>
      <c r="AX68" s="1263" t="str">
        <f>IF(入力シート!Y94&gt;=3,VLOOKUP(2,入力シート!$Y$84:$AL$93,13,FALSE),"")</f>
        <v/>
      </c>
      <c r="AY68" s="1241"/>
      <c r="AZ68" s="1378"/>
      <c r="BA68" s="1263" t="str">
        <f>IF(入力シート!Y94&gt;=3,VLOOKUP(2,入力シート!$Y$84:$AL$93,14,FALSE),"")</f>
        <v/>
      </c>
      <c r="BB68" s="1241"/>
      <c r="BC68" s="1378"/>
      <c r="BD68" s="1513"/>
      <c r="BE68" s="1280"/>
      <c r="BF68" s="1280"/>
      <c r="BG68" s="1280"/>
      <c r="BH68" s="1280"/>
      <c r="BI68" s="1280"/>
      <c r="BJ68" s="1280"/>
      <c r="BK68" s="1280"/>
      <c r="BL68" s="1280"/>
      <c r="BM68" s="1280"/>
      <c r="BN68" s="1280"/>
      <c r="BO68" s="1280"/>
      <c r="BP68" s="1280"/>
      <c r="BQ68" s="1280"/>
      <c r="BR68" s="2"/>
      <c r="BS68" s="2"/>
      <c r="BT68" s="1730"/>
      <c r="BU68" s="1731"/>
      <c r="BV68" s="1731"/>
      <c r="BW68" s="1731"/>
      <c r="BX68" s="1731"/>
      <c r="BY68" s="1731"/>
      <c r="BZ68" s="1457" t="s">
        <v>28</v>
      </c>
      <c r="CA68" s="1458"/>
      <c r="CB68" s="1458"/>
      <c r="CC68" s="1458"/>
      <c r="CD68" s="1458"/>
      <c r="CE68" s="1458"/>
      <c r="CF68" s="1458"/>
      <c r="CG68" s="1458"/>
      <c r="CH68" s="1458"/>
      <c r="CI68" s="1458"/>
      <c r="CJ68" s="1458"/>
      <c r="CK68" s="1458"/>
      <c r="CL68" s="1458"/>
      <c r="CM68" s="1458"/>
      <c r="CN68" s="1458"/>
      <c r="CO68" s="1459"/>
      <c r="CP68" s="1468" t="s">
        <v>45</v>
      </c>
      <c r="CQ68" s="1469"/>
      <c r="CR68" s="1469"/>
      <c r="CS68" s="1470"/>
      <c r="CT68" s="1224" t="str">
        <f>IF(換算!AO10="","",換算!AO10)</f>
        <v/>
      </c>
      <c r="CU68" s="1225"/>
      <c r="CV68" s="1225"/>
      <c r="CW68" s="1225"/>
      <c r="CX68" s="1225"/>
      <c r="CY68" s="1225"/>
      <c r="CZ68" s="1225"/>
      <c r="DA68" s="1225"/>
      <c r="DB68" s="1225"/>
      <c r="DC68" s="1225"/>
      <c r="DD68" s="1225"/>
      <c r="DE68" s="1225"/>
      <c r="DF68" s="1225"/>
      <c r="DG68" s="1225"/>
      <c r="DH68" s="1225"/>
      <c r="DI68" s="1225"/>
      <c r="DJ68" s="1225"/>
      <c r="DK68" s="1225"/>
      <c r="DL68" s="1226"/>
      <c r="DM68" s="1227"/>
      <c r="DN68" s="2"/>
      <c r="DO68" s="1801"/>
      <c r="DP68" s="1489"/>
      <c r="DQ68" s="1489"/>
      <c r="DR68" s="1489"/>
      <c r="DS68" s="1489"/>
      <c r="DT68" s="1489"/>
      <c r="DU68" s="1489"/>
      <c r="DV68" s="1489"/>
      <c r="DW68" s="1489"/>
      <c r="DX68" s="1489"/>
      <c r="DY68" s="1432"/>
      <c r="DZ68" s="1799"/>
      <c r="EA68" s="1800"/>
      <c r="EB68" s="1800"/>
      <c r="EC68" s="1800"/>
      <c r="ED68" s="1800"/>
      <c r="EE68" s="1800"/>
      <c r="EF68" s="1800"/>
      <c r="EG68" s="1800"/>
      <c r="EH68" s="1800"/>
      <c r="EI68" s="1800"/>
      <c r="EJ68" s="1800"/>
      <c r="EK68" s="1786"/>
      <c r="EL68" s="1787"/>
      <c r="EM68" s="1787"/>
      <c r="EN68" s="1787"/>
      <c r="EO68" s="1787"/>
      <c r="EP68" s="1787"/>
      <c r="EQ68" s="1787"/>
      <c r="ER68" s="1787"/>
      <c r="ES68" s="1787"/>
      <c r="ET68" s="1787"/>
      <c r="EU68" s="1787"/>
      <c r="EV68" s="1787"/>
      <c r="EW68" s="1787"/>
      <c r="EX68" s="1787"/>
      <c r="EY68" s="1787"/>
      <c r="EZ68" s="1146"/>
      <c r="FA68" s="1146"/>
      <c r="FB68" s="1386"/>
      <c r="FC68" s="1387"/>
      <c r="FD68" s="1387"/>
      <c r="FE68" s="1387"/>
      <c r="FF68" s="1387"/>
      <c r="FG68" s="1387"/>
      <c r="FH68" s="1387"/>
      <c r="FI68" s="1387"/>
      <c r="FJ68" s="1387"/>
      <c r="FK68" s="1387"/>
      <c r="FL68" s="1387"/>
      <c r="FM68" s="1387"/>
      <c r="FN68" s="1387"/>
      <c r="FO68" s="1387"/>
      <c r="FP68" s="1387"/>
      <c r="FQ68" s="1146"/>
      <c r="FR68" s="1146"/>
      <c r="FS68" s="1386"/>
      <c r="FT68" s="1387"/>
      <c r="FU68" s="1387"/>
      <c r="FV68" s="1387"/>
      <c r="FW68" s="1387"/>
      <c r="FX68" s="1387"/>
      <c r="FY68" s="1387"/>
      <c r="FZ68" s="1387"/>
      <c r="GA68" s="1387"/>
      <c r="GB68" s="1387"/>
      <c r="GC68" s="1387"/>
      <c r="GD68" s="1387"/>
      <c r="GE68" s="1387"/>
      <c r="GF68" s="1387"/>
      <c r="GG68" s="1387"/>
      <c r="GH68" s="1387"/>
      <c r="GI68" s="1387"/>
      <c r="GJ68" s="1387"/>
      <c r="GK68" s="1387"/>
      <c r="GL68" s="1146"/>
      <c r="GM68" s="1146"/>
      <c r="GN68" s="1386"/>
      <c r="GO68" s="1387"/>
      <c r="GP68" s="1387"/>
      <c r="GQ68" s="1387"/>
      <c r="GR68" s="1387"/>
      <c r="GS68" s="1387"/>
      <c r="GT68" s="1387"/>
      <c r="GU68" s="1387"/>
      <c r="GV68" s="1387"/>
      <c r="GW68" s="1387"/>
      <c r="GX68" s="1387"/>
      <c r="GY68" s="1387"/>
      <c r="GZ68" s="1387"/>
      <c r="HA68" s="1387"/>
      <c r="HB68" s="1387"/>
      <c r="HC68" s="1797"/>
      <c r="HD68" s="1797"/>
      <c r="HE68" s="1301"/>
      <c r="HF68" s="1302"/>
      <c r="HG68" s="1387"/>
      <c r="HH68" s="1387"/>
      <c r="HI68" s="1387"/>
      <c r="HJ68" s="1387"/>
      <c r="HK68" s="1387"/>
      <c r="HL68" s="1387"/>
      <c r="HM68" s="1387"/>
      <c r="HN68" s="1387"/>
      <c r="HO68" s="1387"/>
      <c r="HP68" s="1387"/>
      <c r="HQ68" s="1387"/>
      <c r="HR68" s="1387"/>
      <c r="HS68" s="1387"/>
      <c r="HT68" s="1387"/>
      <c r="HU68" s="1387"/>
      <c r="HV68" s="1387"/>
      <c r="HW68" s="1387"/>
      <c r="HX68" s="1146"/>
      <c r="HY68" s="1248"/>
      <c r="HZ68" s="2"/>
    </row>
    <row r="69" spans="1:234" ht="5.25" customHeight="1">
      <c r="A69" s="1371"/>
      <c r="B69" s="1376"/>
      <c r="C69" s="1376"/>
      <c r="D69" s="1376"/>
      <c r="E69" s="1376"/>
      <c r="F69" s="1376"/>
      <c r="G69" s="1376"/>
      <c r="H69" s="1376"/>
      <c r="I69" s="1376"/>
      <c r="J69" s="1377"/>
      <c r="K69" s="1429"/>
      <c r="L69" s="1498"/>
      <c r="M69" s="1423"/>
      <c r="N69" s="1424"/>
      <c r="O69" s="1424"/>
      <c r="P69" s="1424"/>
      <c r="Q69" s="1424"/>
      <c r="R69" s="1424"/>
      <c r="S69" s="1425"/>
      <c r="T69" s="1265"/>
      <c r="U69" s="1266"/>
      <c r="V69" s="1379"/>
      <c r="W69" s="1265"/>
      <c r="X69" s="1266"/>
      <c r="Y69" s="1379"/>
      <c r="Z69" s="1265"/>
      <c r="AA69" s="1266"/>
      <c r="AB69" s="1379"/>
      <c r="AC69" s="1265"/>
      <c r="AD69" s="1266"/>
      <c r="AE69" s="1379"/>
      <c r="AF69" s="1265"/>
      <c r="AG69" s="1266"/>
      <c r="AH69" s="1379"/>
      <c r="AI69" s="1265"/>
      <c r="AJ69" s="1266"/>
      <c r="AK69" s="1379"/>
      <c r="AL69" s="1265"/>
      <c r="AM69" s="1266"/>
      <c r="AN69" s="1379"/>
      <c r="AO69" s="1265"/>
      <c r="AP69" s="1266"/>
      <c r="AQ69" s="1379"/>
      <c r="AR69" s="1265"/>
      <c r="AS69" s="1266"/>
      <c r="AT69" s="1379"/>
      <c r="AU69" s="1265"/>
      <c r="AV69" s="1266"/>
      <c r="AW69" s="1379"/>
      <c r="AX69" s="1265"/>
      <c r="AY69" s="1266"/>
      <c r="AZ69" s="1379"/>
      <c r="BA69" s="1265"/>
      <c r="BB69" s="1266"/>
      <c r="BC69" s="1379"/>
      <c r="BD69" s="1514"/>
      <c r="BE69" s="1282"/>
      <c r="BF69" s="1282"/>
      <c r="BG69" s="1282"/>
      <c r="BH69" s="1282"/>
      <c r="BI69" s="1282"/>
      <c r="BJ69" s="1282"/>
      <c r="BK69" s="1282"/>
      <c r="BL69" s="1282"/>
      <c r="BM69" s="1282"/>
      <c r="BN69" s="1282"/>
      <c r="BO69" s="1282"/>
      <c r="BP69" s="1282"/>
      <c r="BQ69" s="1282"/>
      <c r="BR69" s="2"/>
      <c r="BS69" s="2"/>
      <c r="BT69" s="1730"/>
      <c r="BU69" s="1731"/>
      <c r="BV69" s="1731"/>
      <c r="BW69" s="1731"/>
      <c r="BX69" s="1731"/>
      <c r="BY69" s="1731"/>
      <c r="BZ69" s="1460"/>
      <c r="CA69" s="1461"/>
      <c r="CB69" s="1461"/>
      <c r="CC69" s="1461"/>
      <c r="CD69" s="1461"/>
      <c r="CE69" s="1461"/>
      <c r="CF69" s="1461"/>
      <c r="CG69" s="1461"/>
      <c r="CH69" s="1461"/>
      <c r="CI69" s="1461"/>
      <c r="CJ69" s="1461"/>
      <c r="CK69" s="1461"/>
      <c r="CL69" s="1461"/>
      <c r="CM69" s="1461"/>
      <c r="CN69" s="1461"/>
      <c r="CO69" s="1462"/>
      <c r="CP69" s="1451"/>
      <c r="CQ69" s="1452"/>
      <c r="CR69" s="1452"/>
      <c r="CS69" s="1453"/>
      <c r="CT69" s="1224"/>
      <c r="CU69" s="1225"/>
      <c r="CV69" s="1225"/>
      <c r="CW69" s="1225"/>
      <c r="CX69" s="1225"/>
      <c r="CY69" s="1225"/>
      <c r="CZ69" s="1225"/>
      <c r="DA69" s="1225"/>
      <c r="DB69" s="1225"/>
      <c r="DC69" s="1225"/>
      <c r="DD69" s="1225"/>
      <c r="DE69" s="1225"/>
      <c r="DF69" s="1225"/>
      <c r="DG69" s="1225"/>
      <c r="DH69" s="1225"/>
      <c r="DI69" s="1225"/>
      <c r="DJ69" s="1225"/>
      <c r="DK69" s="1225"/>
      <c r="DL69" s="1228"/>
      <c r="DM69" s="1229"/>
      <c r="DN69" s="2"/>
      <c r="DO69" s="1353" t="s">
        <v>120</v>
      </c>
      <c r="DP69" s="1354"/>
      <c r="DQ69" s="1354"/>
      <c r="DR69" s="1354"/>
      <c r="DS69" s="1354"/>
      <c r="DT69" s="1354"/>
      <c r="DU69" s="1354"/>
      <c r="DV69" s="1354"/>
      <c r="DW69" s="1354"/>
      <c r="DX69" s="1354"/>
      <c r="DY69" s="1354"/>
      <c r="DZ69" s="1354"/>
      <c r="EA69" s="1354"/>
      <c r="EB69" s="1354"/>
      <c r="EC69" s="1354"/>
      <c r="ED69" s="1354"/>
      <c r="EE69" s="1354"/>
      <c r="EF69" s="1354"/>
      <c r="EG69" s="1354"/>
      <c r="EH69" s="1354"/>
      <c r="EI69" s="1354"/>
      <c r="EJ69" s="1354"/>
      <c r="EK69" s="1380" t="str">
        <f>IF(入力シート!C30="","",入力シート!C30)</f>
        <v/>
      </c>
      <c r="EL69" s="1381"/>
      <c r="EM69" s="1381"/>
      <c r="EN69" s="1381"/>
      <c r="EO69" s="1381"/>
      <c r="EP69" s="1381"/>
      <c r="EQ69" s="1381"/>
      <c r="ER69" s="1381"/>
      <c r="ES69" s="1381"/>
      <c r="ET69" s="1381"/>
      <c r="EU69" s="1381"/>
      <c r="EV69" s="1381"/>
      <c r="EW69" s="1381"/>
      <c r="EX69" s="1381"/>
      <c r="EY69" s="1381"/>
      <c r="EZ69" s="1145"/>
      <c r="FA69" s="1158"/>
      <c r="FB69" s="1304" t="str">
        <f>IF(入力シート!D30="","",入力シート!D30)</f>
        <v/>
      </c>
      <c r="FC69" s="1304"/>
      <c r="FD69" s="1304"/>
      <c r="FE69" s="1304"/>
      <c r="FF69" s="1304"/>
      <c r="FG69" s="1304"/>
      <c r="FH69" s="1304"/>
      <c r="FI69" s="1304"/>
      <c r="FJ69" s="1304"/>
      <c r="FK69" s="1304"/>
      <c r="FL69" s="1304"/>
      <c r="FM69" s="1304"/>
      <c r="FN69" s="1304"/>
      <c r="FO69" s="1304"/>
      <c r="FP69" s="1304"/>
      <c r="FQ69" s="1145"/>
      <c r="FR69" s="1145"/>
      <c r="FS69" s="1339" t="s">
        <v>152</v>
      </c>
      <c r="FT69" s="1340"/>
      <c r="FU69" s="1340"/>
      <c r="FV69" s="1340"/>
      <c r="FW69" s="1340"/>
      <c r="FX69" s="1340"/>
      <c r="FY69" s="1340"/>
      <c r="FZ69" s="1340"/>
      <c r="GA69" s="1340"/>
      <c r="GB69" s="1340"/>
      <c r="GC69" s="1340"/>
      <c r="GD69" s="1340"/>
      <c r="GE69" s="1340"/>
      <c r="GF69" s="1340"/>
      <c r="GG69" s="1340"/>
      <c r="GH69" s="1340"/>
      <c r="GI69" s="1340"/>
      <c r="GJ69" s="1340"/>
      <c r="GK69" s="1340"/>
      <c r="GL69" s="1145"/>
      <c r="GM69" s="1158"/>
      <c r="GN69" s="1303" t="str">
        <f>IF(入力シート!E30="","",入力シート!E30)</f>
        <v/>
      </c>
      <c r="GO69" s="1304"/>
      <c r="GP69" s="1304"/>
      <c r="GQ69" s="1304"/>
      <c r="GR69" s="1304"/>
      <c r="GS69" s="1304"/>
      <c r="GT69" s="1304"/>
      <c r="GU69" s="1304"/>
      <c r="GV69" s="1304"/>
      <c r="GW69" s="1304"/>
      <c r="GX69" s="1304"/>
      <c r="GY69" s="1304"/>
      <c r="GZ69" s="1304"/>
      <c r="HA69" s="1304"/>
      <c r="HB69" s="1304"/>
      <c r="HC69" s="1145"/>
      <c r="HD69" s="1158"/>
      <c r="HE69" s="1298" t="s">
        <v>123</v>
      </c>
      <c r="HF69" s="1298"/>
      <c r="HG69" s="1304" t="str">
        <f>IF(入力シート!G30="","",入力シート!G30)</f>
        <v/>
      </c>
      <c r="HH69" s="1304"/>
      <c r="HI69" s="1304"/>
      <c r="HJ69" s="1304"/>
      <c r="HK69" s="1304"/>
      <c r="HL69" s="1304"/>
      <c r="HM69" s="1304"/>
      <c r="HN69" s="1304"/>
      <c r="HO69" s="1304"/>
      <c r="HP69" s="1304"/>
      <c r="HQ69" s="1304"/>
      <c r="HR69" s="1304"/>
      <c r="HS69" s="1304"/>
      <c r="HT69" s="1304"/>
      <c r="HU69" s="1304"/>
      <c r="HV69" s="1304"/>
      <c r="HW69" s="1304"/>
      <c r="HX69" s="1145"/>
      <c r="HY69" s="1245"/>
      <c r="HZ69" s="2"/>
    </row>
    <row r="70" spans="1:234" ht="5.25" customHeight="1">
      <c r="A70" s="1373" t="s">
        <v>508</v>
      </c>
      <c r="B70" s="1374"/>
      <c r="C70" s="1374"/>
      <c r="D70" s="1374"/>
      <c r="E70" s="1374"/>
      <c r="F70" s="1374"/>
      <c r="G70" s="1374"/>
      <c r="H70" s="1374"/>
      <c r="I70" s="1374"/>
      <c r="J70" s="1375"/>
      <c r="K70" s="1880" t="s">
        <v>462</v>
      </c>
      <c r="L70" s="1880"/>
      <c r="M70" s="1880"/>
      <c r="N70" s="1503" t="s">
        <v>463</v>
      </c>
      <c r="O70" s="1503"/>
      <c r="P70" s="1503"/>
      <c r="Q70" s="1503"/>
      <c r="R70" s="1503"/>
      <c r="S70" s="1503"/>
      <c r="T70" s="1503"/>
      <c r="U70" s="1501" t="str">
        <f>IF(U73="","",VLOOKUP(U73,入力シート!C85:D85,2,FALSE))</f>
        <v/>
      </c>
      <c r="V70" s="1501"/>
      <c r="W70" s="1501"/>
      <c r="X70" s="1501"/>
      <c r="Y70" s="1501"/>
      <c r="Z70" s="1501"/>
      <c r="AA70" s="1501"/>
      <c r="AB70" s="1501"/>
      <c r="AC70" s="1501"/>
      <c r="AD70" s="1501"/>
      <c r="AE70" s="1501"/>
      <c r="AF70" s="1501"/>
      <c r="AG70" s="1501"/>
      <c r="AH70" s="1501"/>
      <c r="AI70" s="1501"/>
      <c r="AJ70" s="1501"/>
      <c r="AK70" s="1501"/>
      <c r="AL70" s="1501"/>
      <c r="AM70" s="1501"/>
      <c r="AN70" s="1501"/>
      <c r="AO70" s="1503" t="s">
        <v>464</v>
      </c>
      <c r="AP70" s="1503"/>
      <c r="AQ70" s="1503"/>
      <c r="AR70" s="1503"/>
      <c r="AS70" s="1503"/>
      <c r="AT70" s="1503"/>
      <c r="AU70" s="1503"/>
      <c r="AV70" s="1503"/>
      <c r="AW70" s="1503"/>
      <c r="AX70" s="1503"/>
      <c r="AY70" s="1545" t="str">
        <f>IF(入力シート!Z85="","",入力シート!Z85)</f>
        <v/>
      </c>
      <c r="AZ70" s="1545"/>
      <c r="BA70" s="1545"/>
      <c r="BB70" s="1545"/>
      <c r="BC70" s="1545"/>
      <c r="BD70" s="1545"/>
      <c r="BE70" s="1545"/>
      <c r="BF70" s="1545"/>
      <c r="BG70" s="1545"/>
      <c r="BH70" s="1545"/>
      <c r="BI70" s="1545"/>
      <c r="BJ70" s="1545"/>
      <c r="BK70" s="1545"/>
      <c r="BL70" s="1545"/>
      <c r="BM70" s="1545"/>
      <c r="BN70" s="1545"/>
      <c r="BO70" s="1545"/>
      <c r="BP70" s="1545"/>
      <c r="BQ70" s="1546"/>
      <c r="BR70" s="2"/>
      <c r="BS70" s="2"/>
      <c r="BT70" s="1730"/>
      <c r="BU70" s="1731"/>
      <c r="BV70" s="1731"/>
      <c r="BW70" s="1731"/>
      <c r="BX70" s="1731"/>
      <c r="BY70" s="1731"/>
      <c r="BZ70" s="1463"/>
      <c r="CA70" s="1464"/>
      <c r="CB70" s="1464"/>
      <c r="CC70" s="1464"/>
      <c r="CD70" s="1464"/>
      <c r="CE70" s="1464"/>
      <c r="CF70" s="1464"/>
      <c r="CG70" s="1464"/>
      <c r="CH70" s="1464"/>
      <c r="CI70" s="1464"/>
      <c r="CJ70" s="1464"/>
      <c r="CK70" s="1464"/>
      <c r="CL70" s="1464"/>
      <c r="CM70" s="1464"/>
      <c r="CN70" s="1464"/>
      <c r="CO70" s="1465"/>
      <c r="CP70" s="1454"/>
      <c r="CQ70" s="1455"/>
      <c r="CR70" s="1455"/>
      <c r="CS70" s="1456"/>
      <c r="CT70" s="1224"/>
      <c r="CU70" s="1225"/>
      <c r="CV70" s="1225"/>
      <c r="CW70" s="1225"/>
      <c r="CX70" s="1225"/>
      <c r="CY70" s="1225"/>
      <c r="CZ70" s="1225"/>
      <c r="DA70" s="1225"/>
      <c r="DB70" s="1225"/>
      <c r="DC70" s="1225"/>
      <c r="DD70" s="1225"/>
      <c r="DE70" s="1225"/>
      <c r="DF70" s="1225"/>
      <c r="DG70" s="1225"/>
      <c r="DH70" s="1225"/>
      <c r="DI70" s="1225"/>
      <c r="DJ70" s="1225"/>
      <c r="DK70" s="1225"/>
      <c r="DL70" s="1228"/>
      <c r="DM70" s="1229"/>
      <c r="DN70" s="2"/>
      <c r="DO70" s="1355"/>
      <c r="DP70" s="1356"/>
      <c r="DQ70" s="1356"/>
      <c r="DR70" s="1356"/>
      <c r="DS70" s="1356"/>
      <c r="DT70" s="1356"/>
      <c r="DU70" s="1356"/>
      <c r="DV70" s="1356"/>
      <c r="DW70" s="1356"/>
      <c r="DX70" s="1356"/>
      <c r="DY70" s="1356"/>
      <c r="DZ70" s="1356"/>
      <c r="EA70" s="1356"/>
      <c r="EB70" s="1356"/>
      <c r="EC70" s="1356"/>
      <c r="ED70" s="1356"/>
      <c r="EE70" s="1356"/>
      <c r="EF70" s="1356"/>
      <c r="EG70" s="1356"/>
      <c r="EH70" s="1356"/>
      <c r="EI70" s="1356"/>
      <c r="EJ70" s="1356"/>
      <c r="EK70" s="1382"/>
      <c r="EL70" s="1383"/>
      <c r="EM70" s="1383"/>
      <c r="EN70" s="1383"/>
      <c r="EO70" s="1383"/>
      <c r="EP70" s="1383"/>
      <c r="EQ70" s="1383"/>
      <c r="ER70" s="1383"/>
      <c r="ES70" s="1383"/>
      <c r="ET70" s="1383"/>
      <c r="EU70" s="1383"/>
      <c r="EV70" s="1383"/>
      <c r="EW70" s="1383"/>
      <c r="EX70" s="1383"/>
      <c r="EY70" s="1383"/>
      <c r="EZ70" s="1246"/>
      <c r="FA70" s="1295"/>
      <c r="FB70" s="1306"/>
      <c r="FC70" s="1306"/>
      <c r="FD70" s="1306"/>
      <c r="FE70" s="1306"/>
      <c r="FF70" s="1306"/>
      <c r="FG70" s="1306"/>
      <c r="FH70" s="1306"/>
      <c r="FI70" s="1306"/>
      <c r="FJ70" s="1306"/>
      <c r="FK70" s="1306"/>
      <c r="FL70" s="1306"/>
      <c r="FM70" s="1306"/>
      <c r="FN70" s="1306"/>
      <c r="FO70" s="1306"/>
      <c r="FP70" s="1306"/>
      <c r="FQ70" s="1246"/>
      <c r="FR70" s="1246"/>
      <c r="FS70" s="1341"/>
      <c r="FT70" s="1342"/>
      <c r="FU70" s="1342"/>
      <c r="FV70" s="1342"/>
      <c r="FW70" s="1342"/>
      <c r="FX70" s="1342"/>
      <c r="FY70" s="1342"/>
      <c r="FZ70" s="1342"/>
      <c r="GA70" s="1342"/>
      <c r="GB70" s="1342"/>
      <c r="GC70" s="1342"/>
      <c r="GD70" s="1342"/>
      <c r="GE70" s="1342"/>
      <c r="GF70" s="1342"/>
      <c r="GG70" s="1342"/>
      <c r="GH70" s="1342"/>
      <c r="GI70" s="1342"/>
      <c r="GJ70" s="1342"/>
      <c r="GK70" s="1342"/>
      <c r="GL70" s="1246"/>
      <c r="GM70" s="1295"/>
      <c r="GN70" s="1305"/>
      <c r="GO70" s="1306"/>
      <c r="GP70" s="1306"/>
      <c r="GQ70" s="1306"/>
      <c r="GR70" s="1306"/>
      <c r="GS70" s="1306"/>
      <c r="GT70" s="1306"/>
      <c r="GU70" s="1306"/>
      <c r="GV70" s="1306"/>
      <c r="GW70" s="1306"/>
      <c r="GX70" s="1306"/>
      <c r="GY70" s="1306"/>
      <c r="GZ70" s="1306"/>
      <c r="HA70" s="1306"/>
      <c r="HB70" s="1306"/>
      <c r="HC70" s="1246"/>
      <c r="HD70" s="1295"/>
      <c r="HE70" s="1300"/>
      <c r="HF70" s="1300"/>
      <c r="HG70" s="1306"/>
      <c r="HH70" s="1306"/>
      <c r="HI70" s="1306"/>
      <c r="HJ70" s="1306"/>
      <c r="HK70" s="1306"/>
      <c r="HL70" s="1306"/>
      <c r="HM70" s="1306"/>
      <c r="HN70" s="1306"/>
      <c r="HO70" s="1306"/>
      <c r="HP70" s="1306"/>
      <c r="HQ70" s="1306"/>
      <c r="HR70" s="1306"/>
      <c r="HS70" s="1306"/>
      <c r="HT70" s="1306"/>
      <c r="HU70" s="1306"/>
      <c r="HV70" s="1306"/>
      <c r="HW70" s="1306"/>
      <c r="HX70" s="1246"/>
      <c r="HY70" s="1247"/>
      <c r="HZ70" s="2"/>
    </row>
    <row r="71" spans="1:234" ht="5.25" customHeight="1">
      <c r="A71" s="1373"/>
      <c r="B71" s="1374"/>
      <c r="C71" s="1374"/>
      <c r="D71" s="1374"/>
      <c r="E71" s="1374"/>
      <c r="F71" s="1374"/>
      <c r="G71" s="1374"/>
      <c r="H71" s="1374"/>
      <c r="I71" s="1374"/>
      <c r="J71" s="1375"/>
      <c r="K71" s="1881"/>
      <c r="L71" s="1881"/>
      <c r="M71" s="1881"/>
      <c r="N71" s="1504"/>
      <c r="O71" s="1504"/>
      <c r="P71" s="1504"/>
      <c r="Q71" s="1504"/>
      <c r="R71" s="1504"/>
      <c r="S71" s="1504"/>
      <c r="T71" s="1504"/>
      <c r="U71" s="1502"/>
      <c r="V71" s="1502"/>
      <c r="W71" s="1502"/>
      <c r="X71" s="1502"/>
      <c r="Y71" s="1502"/>
      <c r="Z71" s="1502"/>
      <c r="AA71" s="1502"/>
      <c r="AB71" s="1502"/>
      <c r="AC71" s="1502"/>
      <c r="AD71" s="1502"/>
      <c r="AE71" s="1502"/>
      <c r="AF71" s="1502"/>
      <c r="AG71" s="1502"/>
      <c r="AH71" s="1502"/>
      <c r="AI71" s="1502"/>
      <c r="AJ71" s="1502"/>
      <c r="AK71" s="1502"/>
      <c r="AL71" s="1502"/>
      <c r="AM71" s="1502"/>
      <c r="AN71" s="1502"/>
      <c r="AO71" s="1504"/>
      <c r="AP71" s="1504"/>
      <c r="AQ71" s="1504"/>
      <c r="AR71" s="1504"/>
      <c r="AS71" s="1504"/>
      <c r="AT71" s="1504"/>
      <c r="AU71" s="1504"/>
      <c r="AV71" s="1504"/>
      <c r="AW71" s="1504"/>
      <c r="AX71" s="1504"/>
      <c r="AY71" s="1545"/>
      <c r="AZ71" s="1545"/>
      <c r="BA71" s="1545"/>
      <c r="BB71" s="1545"/>
      <c r="BC71" s="1545"/>
      <c r="BD71" s="1545"/>
      <c r="BE71" s="1545"/>
      <c r="BF71" s="1545"/>
      <c r="BG71" s="1545"/>
      <c r="BH71" s="1545"/>
      <c r="BI71" s="1545"/>
      <c r="BJ71" s="1545"/>
      <c r="BK71" s="1545"/>
      <c r="BL71" s="1545"/>
      <c r="BM71" s="1545"/>
      <c r="BN71" s="1545"/>
      <c r="BO71" s="1545"/>
      <c r="BP71" s="1545"/>
      <c r="BQ71" s="1546"/>
      <c r="BR71" s="2"/>
      <c r="BS71" s="2"/>
      <c r="BT71" s="1730"/>
      <c r="BU71" s="1731"/>
      <c r="BV71" s="1731"/>
      <c r="BW71" s="1731"/>
      <c r="BX71" s="1731"/>
      <c r="BY71" s="1731"/>
      <c r="BZ71" s="1457" t="s">
        <v>29</v>
      </c>
      <c r="CA71" s="1458"/>
      <c r="CB71" s="1458"/>
      <c r="CC71" s="1458"/>
      <c r="CD71" s="1458"/>
      <c r="CE71" s="1458"/>
      <c r="CF71" s="1458"/>
      <c r="CG71" s="1458"/>
      <c r="CH71" s="1458"/>
      <c r="CI71" s="1458"/>
      <c r="CJ71" s="1458"/>
      <c r="CK71" s="1458"/>
      <c r="CL71" s="1458"/>
      <c r="CM71" s="1458"/>
      <c r="CN71" s="1458"/>
      <c r="CO71" s="1459"/>
      <c r="CP71" s="1468" t="s">
        <v>46</v>
      </c>
      <c r="CQ71" s="1469"/>
      <c r="CR71" s="1469"/>
      <c r="CS71" s="1470"/>
      <c r="CT71" s="1224"/>
      <c r="CU71" s="1225"/>
      <c r="CV71" s="1225"/>
      <c r="CW71" s="1225"/>
      <c r="CX71" s="1225"/>
      <c r="CY71" s="1225"/>
      <c r="CZ71" s="1225"/>
      <c r="DA71" s="1225"/>
      <c r="DB71" s="1225"/>
      <c r="DC71" s="1225"/>
      <c r="DD71" s="1225"/>
      <c r="DE71" s="1225"/>
      <c r="DF71" s="1225"/>
      <c r="DG71" s="1225"/>
      <c r="DH71" s="1225"/>
      <c r="DI71" s="1225"/>
      <c r="DJ71" s="1225"/>
      <c r="DK71" s="1225"/>
      <c r="DL71" s="1226"/>
      <c r="DM71" s="1227"/>
      <c r="DN71" s="2"/>
      <c r="DO71" s="1355"/>
      <c r="DP71" s="1356"/>
      <c r="DQ71" s="1356"/>
      <c r="DR71" s="1356"/>
      <c r="DS71" s="1356"/>
      <c r="DT71" s="1356"/>
      <c r="DU71" s="1356"/>
      <c r="DV71" s="1356"/>
      <c r="DW71" s="1356"/>
      <c r="DX71" s="1356"/>
      <c r="DY71" s="1356"/>
      <c r="DZ71" s="1356"/>
      <c r="EA71" s="1356"/>
      <c r="EB71" s="1356"/>
      <c r="EC71" s="1356"/>
      <c r="ED71" s="1356"/>
      <c r="EE71" s="1356"/>
      <c r="EF71" s="1356"/>
      <c r="EG71" s="1356"/>
      <c r="EH71" s="1356"/>
      <c r="EI71" s="1356"/>
      <c r="EJ71" s="1356"/>
      <c r="EK71" s="1382"/>
      <c r="EL71" s="1383"/>
      <c r="EM71" s="1383"/>
      <c r="EN71" s="1383"/>
      <c r="EO71" s="1383"/>
      <c r="EP71" s="1383"/>
      <c r="EQ71" s="1383"/>
      <c r="ER71" s="1383"/>
      <c r="ES71" s="1383"/>
      <c r="ET71" s="1383"/>
      <c r="EU71" s="1383"/>
      <c r="EV71" s="1383"/>
      <c r="EW71" s="1383"/>
      <c r="EX71" s="1383"/>
      <c r="EY71" s="1383"/>
      <c r="EZ71" s="1246"/>
      <c r="FA71" s="1295"/>
      <c r="FB71" s="1306"/>
      <c r="FC71" s="1306"/>
      <c r="FD71" s="1306"/>
      <c r="FE71" s="1306"/>
      <c r="FF71" s="1306"/>
      <c r="FG71" s="1306"/>
      <c r="FH71" s="1306"/>
      <c r="FI71" s="1306"/>
      <c r="FJ71" s="1306"/>
      <c r="FK71" s="1306"/>
      <c r="FL71" s="1306"/>
      <c r="FM71" s="1306"/>
      <c r="FN71" s="1306"/>
      <c r="FO71" s="1306"/>
      <c r="FP71" s="1306"/>
      <c r="FQ71" s="1246"/>
      <c r="FR71" s="1246"/>
      <c r="FS71" s="1249" t="str">
        <f>IF(EK69="","",IF(申告書!EK69-申告書!FB69&gt;=0,申告書!EK69-申告書!FB69,0))</f>
        <v/>
      </c>
      <c r="FT71" s="1250"/>
      <c r="FU71" s="1250"/>
      <c r="FV71" s="1250"/>
      <c r="FW71" s="1250"/>
      <c r="FX71" s="1250"/>
      <c r="FY71" s="1250"/>
      <c r="FZ71" s="1250"/>
      <c r="GA71" s="1250"/>
      <c r="GB71" s="1250"/>
      <c r="GC71" s="1250"/>
      <c r="GD71" s="1250"/>
      <c r="GE71" s="1250"/>
      <c r="GF71" s="1250"/>
      <c r="GG71" s="1250"/>
      <c r="GH71" s="1250"/>
      <c r="GI71" s="1250"/>
      <c r="GJ71" s="1250"/>
      <c r="GK71" s="1250"/>
      <c r="GL71" s="1246"/>
      <c r="GM71" s="1295"/>
      <c r="GN71" s="1305"/>
      <c r="GO71" s="1306"/>
      <c r="GP71" s="1306"/>
      <c r="GQ71" s="1306"/>
      <c r="GR71" s="1306"/>
      <c r="GS71" s="1306"/>
      <c r="GT71" s="1306"/>
      <c r="GU71" s="1306"/>
      <c r="GV71" s="1306"/>
      <c r="GW71" s="1306"/>
      <c r="GX71" s="1306"/>
      <c r="GY71" s="1306"/>
      <c r="GZ71" s="1306"/>
      <c r="HA71" s="1306"/>
      <c r="HB71" s="1306"/>
      <c r="HC71" s="1246"/>
      <c r="HD71" s="1295"/>
      <c r="HE71" s="1300"/>
      <c r="HF71" s="1300"/>
      <c r="HG71" s="1306"/>
      <c r="HH71" s="1306"/>
      <c r="HI71" s="1306"/>
      <c r="HJ71" s="1306"/>
      <c r="HK71" s="1306"/>
      <c r="HL71" s="1306"/>
      <c r="HM71" s="1306"/>
      <c r="HN71" s="1306"/>
      <c r="HO71" s="1306"/>
      <c r="HP71" s="1306"/>
      <c r="HQ71" s="1306"/>
      <c r="HR71" s="1306"/>
      <c r="HS71" s="1306"/>
      <c r="HT71" s="1306"/>
      <c r="HU71" s="1306"/>
      <c r="HV71" s="1306"/>
      <c r="HW71" s="1306"/>
      <c r="HX71" s="1246"/>
      <c r="HY71" s="1247"/>
      <c r="HZ71" s="2"/>
    </row>
    <row r="72" spans="1:234" ht="5.25" customHeight="1">
      <c r="A72" s="1373"/>
      <c r="B72" s="1374"/>
      <c r="C72" s="1374"/>
      <c r="D72" s="1374"/>
      <c r="E72" s="1374"/>
      <c r="F72" s="1374"/>
      <c r="G72" s="1374"/>
      <c r="H72" s="1374"/>
      <c r="I72" s="1374"/>
      <c r="J72" s="1375"/>
      <c r="K72" s="1881"/>
      <c r="L72" s="1881"/>
      <c r="M72" s="1881"/>
      <c r="N72" s="1504"/>
      <c r="O72" s="1504"/>
      <c r="P72" s="1504"/>
      <c r="Q72" s="1504"/>
      <c r="R72" s="1504"/>
      <c r="S72" s="1504"/>
      <c r="T72" s="1504"/>
      <c r="U72" s="1502"/>
      <c r="V72" s="1502"/>
      <c r="W72" s="1502"/>
      <c r="X72" s="1502"/>
      <c r="Y72" s="1502"/>
      <c r="Z72" s="1502"/>
      <c r="AA72" s="1502"/>
      <c r="AB72" s="1502"/>
      <c r="AC72" s="1502"/>
      <c r="AD72" s="1502"/>
      <c r="AE72" s="1502"/>
      <c r="AF72" s="1502"/>
      <c r="AG72" s="1502"/>
      <c r="AH72" s="1502"/>
      <c r="AI72" s="1502"/>
      <c r="AJ72" s="1502"/>
      <c r="AK72" s="1502"/>
      <c r="AL72" s="1502"/>
      <c r="AM72" s="1502"/>
      <c r="AN72" s="1502"/>
      <c r="AO72" s="1504"/>
      <c r="AP72" s="1504"/>
      <c r="AQ72" s="1504"/>
      <c r="AR72" s="1504"/>
      <c r="AS72" s="1504"/>
      <c r="AT72" s="1504"/>
      <c r="AU72" s="1504"/>
      <c r="AV72" s="1504"/>
      <c r="AW72" s="1504"/>
      <c r="AX72" s="1504"/>
      <c r="AY72" s="1545"/>
      <c r="AZ72" s="1545"/>
      <c r="BA72" s="1545"/>
      <c r="BB72" s="1545"/>
      <c r="BC72" s="1545"/>
      <c r="BD72" s="1545"/>
      <c r="BE72" s="1545"/>
      <c r="BF72" s="1545"/>
      <c r="BG72" s="1545"/>
      <c r="BH72" s="1545"/>
      <c r="BI72" s="1545"/>
      <c r="BJ72" s="1545"/>
      <c r="BK72" s="1545"/>
      <c r="BL72" s="1545"/>
      <c r="BM72" s="1545"/>
      <c r="BN72" s="1545"/>
      <c r="BO72" s="1545"/>
      <c r="BP72" s="1545"/>
      <c r="BQ72" s="1546"/>
      <c r="BR72" s="2"/>
      <c r="BS72" s="2"/>
      <c r="BT72" s="1730"/>
      <c r="BU72" s="1731"/>
      <c r="BV72" s="1731"/>
      <c r="BW72" s="1731"/>
      <c r="BX72" s="1731"/>
      <c r="BY72" s="1731"/>
      <c r="BZ72" s="1460"/>
      <c r="CA72" s="1461"/>
      <c r="CB72" s="1461"/>
      <c r="CC72" s="1461"/>
      <c r="CD72" s="1461"/>
      <c r="CE72" s="1461"/>
      <c r="CF72" s="1461"/>
      <c r="CG72" s="1461"/>
      <c r="CH72" s="1461"/>
      <c r="CI72" s="1461"/>
      <c r="CJ72" s="1461"/>
      <c r="CK72" s="1461"/>
      <c r="CL72" s="1461"/>
      <c r="CM72" s="1461"/>
      <c r="CN72" s="1461"/>
      <c r="CO72" s="1462"/>
      <c r="CP72" s="1451"/>
      <c r="CQ72" s="1452"/>
      <c r="CR72" s="1452"/>
      <c r="CS72" s="1453"/>
      <c r="CT72" s="1224"/>
      <c r="CU72" s="1225"/>
      <c r="CV72" s="1225"/>
      <c r="CW72" s="1225"/>
      <c r="CX72" s="1225"/>
      <c r="CY72" s="1225"/>
      <c r="CZ72" s="1225"/>
      <c r="DA72" s="1225"/>
      <c r="DB72" s="1225"/>
      <c r="DC72" s="1225"/>
      <c r="DD72" s="1225"/>
      <c r="DE72" s="1225"/>
      <c r="DF72" s="1225"/>
      <c r="DG72" s="1225"/>
      <c r="DH72" s="1225"/>
      <c r="DI72" s="1225"/>
      <c r="DJ72" s="1225"/>
      <c r="DK72" s="1225"/>
      <c r="DL72" s="1228"/>
      <c r="DM72" s="1229"/>
      <c r="DN72" s="2"/>
      <c r="DO72" s="1262"/>
      <c r="DP72" s="1357"/>
      <c r="DQ72" s="1357"/>
      <c r="DR72" s="1357"/>
      <c r="DS72" s="1357"/>
      <c r="DT72" s="1357"/>
      <c r="DU72" s="1357"/>
      <c r="DV72" s="1357"/>
      <c r="DW72" s="1357"/>
      <c r="DX72" s="1357"/>
      <c r="DY72" s="1357"/>
      <c r="DZ72" s="1357"/>
      <c r="EA72" s="1357"/>
      <c r="EB72" s="1357"/>
      <c r="EC72" s="1357"/>
      <c r="ED72" s="1357"/>
      <c r="EE72" s="1357"/>
      <c r="EF72" s="1357"/>
      <c r="EG72" s="1357"/>
      <c r="EH72" s="1357"/>
      <c r="EI72" s="1357"/>
      <c r="EJ72" s="1357"/>
      <c r="EK72" s="1384"/>
      <c r="EL72" s="1385"/>
      <c r="EM72" s="1385"/>
      <c r="EN72" s="1385"/>
      <c r="EO72" s="1385"/>
      <c r="EP72" s="1385"/>
      <c r="EQ72" s="1385"/>
      <c r="ER72" s="1385"/>
      <c r="ES72" s="1385"/>
      <c r="ET72" s="1385"/>
      <c r="EU72" s="1385"/>
      <c r="EV72" s="1385"/>
      <c r="EW72" s="1385"/>
      <c r="EX72" s="1385"/>
      <c r="EY72" s="1385"/>
      <c r="EZ72" s="1309"/>
      <c r="FA72" s="1343"/>
      <c r="FB72" s="1308"/>
      <c r="FC72" s="1308"/>
      <c r="FD72" s="1308"/>
      <c r="FE72" s="1308"/>
      <c r="FF72" s="1308"/>
      <c r="FG72" s="1308"/>
      <c r="FH72" s="1308"/>
      <c r="FI72" s="1308"/>
      <c r="FJ72" s="1308"/>
      <c r="FK72" s="1308"/>
      <c r="FL72" s="1308"/>
      <c r="FM72" s="1308"/>
      <c r="FN72" s="1308"/>
      <c r="FO72" s="1308"/>
      <c r="FP72" s="1308"/>
      <c r="FQ72" s="1309"/>
      <c r="FR72" s="1309"/>
      <c r="FS72" s="1823"/>
      <c r="FT72" s="1824"/>
      <c r="FU72" s="1824"/>
      <c r="FV72" s="1824"/>
      <c r="FW72" s="1824"/>
      <c r="FX72" s="1824"/>
      <c r="FY72" s="1824"/>
      <c r="FZ72" s="1824"/>
      <c r="GA72" s="1824"/>
      <c r="GB72" s="1824"/>
      <c r="GC72" s="1824"/>
      <c r="GD72" s="1824"/>
      <c r="GE72" s="1824"/>
      <c r="GF72" s="1824"/>
      <c r="GG72" s="1824"/>
      <c r="GH72" s="1824"/>
      <c r="GI72" s="1824"/>
      <c r="GJ72" s="1250"/>
      <c r="GK72" s="1250"/>
      <c r="GL72" s="1246"/>
      <c r="GM72" s="1295"/>
      <c r="GN72" s="1305"/>
      <c r="GO72" s="1306"/>
      <c r="GP72" s="1306"/>
      <c r="GQ72" s="1306"/>
      <c r="GR72" s="1306"/>
      <c r="GS72" s="1306"/>
      <c r="GT72" s="1306"/>
      <c r="GU72" s="1306"/>
      <c r="GV72" s="1306"/>
      <c r="GW72" s="1306"/>
      <c r="GX72" s="1306"/>
      <c r="GY72" s="1306"/>
      <c r="GZ72" s="1306"/>
      <c r="HA72" s="1306"/>
      <c r="HB72" s="1306"/>
      <c r="HC72" s="1246"/>
      <c r="HD72" s="1295"/>
      <c r="HE72" s="1300"/>
      <c r="HF72" s="1300"/>
      <c r="HG72" s="1306"/>
      <c r="HH72" s="1306"/>
      <c r="HI72" s="1306"/>
      <c r="HJ72" s="1306"/>
      <c r="HK72" s="1306"/>
      <c r="HL72" s="1306"/>
      <c r="HM72" s="1306"/>
      <c r="HN72" s="1306"/>
      <c r="HO72" s="1306"/>
      <c r="HP72" s="1306"/>
      <c r="HQ72" s="1306"/>
      <c r="HR72" s="1306"/>
      <c r="HS72" s="1306"/>
      <c r="HT72" s="1306"/>
      <c r="HU72" s="1306"/>
      <c r="HV72" s="1306"/>
      <c r="HW72" s="1306"/>
      <c r="HX72" s="1246"/>
      <c r="HY72" s="1247"/>
      <c r="HZ72" s="2"/>
    </row>
    <row r="73" spans="1:234" ht="5.25" customHeight="1">
      <c r="A73" s="1373"/>
      <c r="B73" s="1374"/>
      <c r="C73" s="1374"/>
      <c r="D73" s="1374"/>
      <c r="E73" s="1374"/>
      <c r="F73" s="1374"/>
      <c r="G73" s="1374"/>
      <c r="H73" s="1374"/>
      <c r="I73" s="1374"/>
      <c r="J73" s="1375"/>
      <c r="K73" s="1881"/>
      <c r="L73" s="1881"/>
      <c r="M73" s="1881"/>
      <c r="N73" s="1504" t="s">
        <v>461</v>
      </c>
      <c r="O73" s="1504"/>
      <c r="P73" s="1504"/>
      <c r="Q73" s="1504"/>
      <c r="R73" s="1504"/>
      <c r="S73" s="1504"/>
      <c r="T73" s="1504"/>
      <c r="U73" s="1276" t="str">
        <f>IF(入力シート!C85="","",入力シート!C85)</f>
        <v/>
      </c>
      <c r="V73" s="1276"/>
      <c r="W73" s="1276"/>
      <c r="X73" s="1276"/>
      <c r="Y73" s="1276"/>
      <c r="Z73" s="1276"/>
      <c r="AA73" s="1276"/>
      <c r="AB73" s="1276"/>
      <c r="AC73" s="1276"/>
      <c r="AD73" s="1276"/>
      <c r="AE73" s="1276"/>
      <c r="AF73" s="1276"/>
      <c r="AG73" s="1276"/>
      <c r="AH73" s="1276"/>
      <c r="AI73" s="1276"/>
      <c r="AJ73" s="1276"/>
      <c r="AK73" s="1276"/>
      <c r="AL73" s="1276"/>
      <c r="AM73" s="1276"/>
      <c r="AN73" s="1276"/>
      <c r="AO73" s="1550" t="s">
        <v>465</v>
      </c>
      <c r="AP73" s="1504"/>
      <c r="AQ73" s="1504"/>
      <c r="AR73" s="1504"/>
      <c r="AS73" s="1504"/>
      <c r="AT73" s="1504"/>
      <c r="AU73" s="1504"/>
      <c r="AV73" s="1504"/>
      <c r="AW73" s="1504"/>
      <c r="AX73" s="1504"/>
      <c r="AY73" s="1303" t="str">
        <f>IF(入力シート!L85="","",入力シート!L85)</f>
        <v/>
      </c>
      <c r="AZ73" s="1304"/>
      <c r="BA73" s="1304"/>
      <c r="BB73" s="1304"/>
      <c r="BC73" s="1304"/>
      <c r="BD73" s="1304"/>
      <c r="BE73" s="1304"/>
      <c r="BF73" s="1304"/>
      <c r="BG73" s="1304"/>
      <c r="BH73" s="1304"/>
      <c r="BI73" s="1304"/>
      <c r="BJ73" s="1304"/>
      <c r="BK73" s="1304"/>
      <c r="BL73" s="1304"/>
      <c r="BM73" s="1304"/>
      <c r="BN73" s="1304"/>
      <c r="BO73" s="1304"/>
      <c r="BP73" s="1133" t="s">
        <v>466</v>
      </c>
      <c r="BQ73" s="1134"/>
      <c r="BR73" s="2"/>
      <c r="BS73" s="2"/>
      <c r="BT73" s="1730"/>
      <c r="BU73" s="1731"/>
      <c r="BV73" s="1731"/>
      <c r="BW73" s="1731"/>
      <c r="BX73" s="1731"/>
      <c r="BY73" s="1731"/>
      <c r="BZ73" s="1463"/>
      <c r="CA73" s="1464"/>
      <c r="CB73" s="1464"/>
      <c r="CC73" s="1464"/>
      <c r="CD73" s="1464"/>
      <c r="CE73" s="1464"/>
      <c r="CF73" s="1464"/>
      <c r="CG73" s="1464"/>
      <c r="CH73" s="1464"/>
      <c r="CI73" s="1464"/>
      <c r="CJ73" s="1464"/>
      <c r="CK73" s="1464"/>
      <c r="CL73" s="1464"/>
      <c r="CM73" s="1464"/>
      <c r="CN73" s="1464"/>
      <c r="CO73" s="1465"/>
      <c r="CP73" s="1454"/>
      <c r="CQ73" s="1455"/>
      <c r="CR73" s="1455"/>
      <c r="CS73" s="1456"/>
      <c r="CT73" s="1224"/>
      <c r="CU73" s="1225"/>
      <c r="CV73" s="1225"/>
      <c r="CW73" s="1225"/>
      <c r="CX73" s="1225"/>
      <c r="CY73" s="1225"/>
      <c r="CZ73" s="1225"/>
      <c r="DA73" s="1225"/>
      <c r="DB73" s="1225"/>
      <c r="DC73" s="1225"/>
      <c r="DD73" s="1225"/>
      <c r="DE73" s="1225"/>
      <c r="DF73" s="1225"/>
      <c r="DG73" s="1225"/>
      <c r="DH73" s="1225"/>
      <c r="DI73" s="1225"/>
      <c r="DJ73" s="1225"/>
      <c r="DK73" s="1225"/>
      <c r="DL73" s="1228"/>
      <c r="DM73" s="1229"/>
      <c r="DN73" s="2"/>
      <c r="DO73" s="1515" t="s">
        <v>693</v>
      </c>
      <c r="DP73" s="1515"/>
      <c r="DQ73" s="1515"/>
      <c r="DR73" s="1515"/>
      <c r="DS73" s="1515"/>
      <c r="DT73" s="1515"/>
      <c r="DU73" s="1515"/>
      <c r="DV73" s="1515"/>
      <c r="DW73" s="1515"/>
      <c r="DX73" s="1515"/>
      <c r="DY73" s="1515"/>
      <c r="DZ73" s="1515"/>
      <c r="EA73" s="1515"/>
      <c r="EB73" s="1515"/>
      <c r="EC73" s="1515"/>
      <c r="ED73" s="1515"/>
      <c r="EE73" s="1515"/>
      <c r="EF73" s="1515"/>
      <c r="EG73" s="1515"/>
      <c r="EH73" s="1515"/>
      <c r="EI73" s="1515"/>
      <c r="EJ73" s="1515"/>
      <c r="EK73" s="1515"/>
      <c r="EL73" s="1515"/>
      <c r="EM73" s="1515"/>
      <c r="EN73" s="1515"/>
      <c r="EO73" s="1515"/>
      <c r="EP73" s="1515"/>
      <c r="EQ73" s="1515"/>
      <c r="ER73" s="1515"/>
      <c r="ES73" s="1515"/>
      <c r="ET73" s="1515"/>
      <c r="EU73" s="1515"/>
      <c r="EV73" s="1515"/>
      <c r="EW73" s="1515"/>
      <c r="EX73" s="1515"/>
      <c r="EY73" s="1515"/>
      <c r="EZ73" s="1515"/>
      <c r="FA73" s="1515"/>
      <c r="FB73" s="1515"/>
      <c r="FC73" s="1515"/>
      <c r="FD73" s="1515"/>
      <c r="FE73" s="1515"/>
      <c r="FF73" s="1515"/>
      <c r="FG73" s="1515"/>
      <c r="FH73" s="1515"/>
      <c r="FI73" s="1515"/>
      <c r="FJ73" s="1515"/>
      <c r="FK73" s="1515"/>
      <c r="FL73" s="1515"/>
      <c r="FM73" s="1515"/>
      <c r="FN73" s="1515"/>
      <c r="FO73" s="1515"/>
      <c r="FP73" s="1515"/>
      <c r="FQ73" s="1515"/>
      <c r="FR73" s="1515"/>
      <c r="FS73" s="1515"/>
      <c r="FT73" s="1515"/>
      <c r="FU73" s="1515"/>
      <c r="FV73" s="1515"/>
      <c r="FW73" s="1515"/>
      <c r="FX73" s="1515"/>
      <c r="FY73" s="1515"/>
      <c r="FZ73" s="1515"/>
      <c r="GA73" s="1515"/>
      <c r="GB73" s="1515"/>
      <c r="GC73" s="1515"/>
      <c r="GD73" s="1515"/>
      <c r="GE73" s="1515"/>
      <c r="GF73" s="2"/>
      <c r="GG73" s="2"/>
      <c r="GH73" s="2"/>
      <c r="GI73" s="2"/>
      <c r="GJ73" s="1788" t="s">
        <v>124</v>
      </c>
      <c r="GK73" s="1658"/>
      <c r="GL73" s="1658"/>
      <c r="GM73" s="1658"/>
      <c r="GN73" s="1658"/>
      <c r="GO73" s="1658"/>
      <c r="GP73" s="1658"/>
      <c r="GQ73" s="1658"/>
      <c r="GR73" s="1658"/>
      <c r="GS73" s="1658"/>
      <c r="GT73" s="1658"/>
      <c r="GU73" s="1658"/>
      <c r="GV73" s="1658"/>
      <c r="GW73" s="1658"/>
      <c r="GX73" s="1658"/>
      <c r="GY73" s="1658"/>
      <c r="GZ73" s="1658"/>
      <c r="HA73" s="1658"/>
      <c r="HB73" s="1658"/>
      <c r="HC73" s="1658"/>
      <c r="HD73" s="1658"/>
      <c r="HE73" s="1303" t="str">
        <f>IF(入力シート!F30="","",入力シート!F30)</f>
        <v/>
      </c>
      <c r="HF73" s="1304"/>
      <c r="HG73" s="1304"/>
      <c r="HH73" s="1304"/>
      <c r="HI73" s="1304"/>
      <c r="HJ73" s="1304"/>
      <c r="HK73" s="1304"/>
      <c r="HL73" s="1304"/>
      <c r="HM73" s="1304"/>
      <c r="HN73" s="1304"/>
      <c r="HO73" s="1304"/>
      <c r="HP73" s="1304"/>
      <c r="HQ73" s="1304"/>
      <c r="HR73" s="1304"/>
      <c r="HS73" s="1304"/>
      <c r="HT73" s="1304"/>
      <c r="HU73" s="1304"/>
      <c r="HV73" s="1304"/>
      <c r="HW73" s="1304"/>
      <c r="HX73" s="1145"/>
      <c r="HY73" s="1245"/>
      <c r="HZ73" s="2"/>
    </row>
    <row r="74" spans="1:234" ht="5.25" customHeight="1">
      <c r="A74" s="1373"/>
      <c r="B74" s="1374"/>
      <c r="C74" s="1374"/>
      <c r="D74" s="1374"/>
      <c r="E74" s="1374"/>
      <c r="F74" s="1374"/>
      <c r="G74" s="1374"/>
      <c r="H74" s="1374"/>
      <c r="I74" s="1374"/>
      <c r="J74" s="1375"/>
      <c r="K74" s="1881"/>
      <c r="L74" s="1881"/>
      <c r="M74" s="1881"/>
      <c r="N74" s="1504"/>
      <c r="O74" s="1504"/>
      <c r="P74" s="1504"/>
      <c r="Q74" s="1504"/>
      <c r="R74" s="1504"/>
      <c r="S74" s="1504"/>
      <c r="T74" s="1504"/>
      <c r="U74" s="1276"/>
      <c r="V74" s="1276"/>
      <c r="W74" s="1276"/>
      <c r="X74" s="1276"/>
      <c r="Y74" s="1276"/>
      <c r="Z74" s="1276"/>
      <c r="AA74" s="1276"/>
      <c r="AB74" s="1276"/>
      <c r="AC74" s="1276"/>
      <c r="AD74" s="1276"/>
      <c r="AE74" s="1276"/>
      <c r="AF74" s="1276"/>
      <c r="AG74" s="1276"/>
      <c r="AH74" s="1276"/>
      <c r="AI74" s="1276"/>
      <c r="AJ74" s="1276"/>
      <c r="AK74" s="1276"/>
      <c r="AL74" s="1276"/>
      <c r="AM74" s="1276"/>
      <c r="AN74" s="1276"/>
      <c r="AO74" s="1504"/>
      <c r="AP74" s="1504"/>
      <c r="AQ74" s="1504"/>
      <c r="AR74" s="1504"/>
      <c r="AS74" s="1504"/>
      <c r="AT74" s="1504"/>
      <c r="AU74" s="1504"/>
      <c r="AV74" s="1504"/>
      <c r="AW74" s="1504"/>
      <c r="AX74" s="1504"/>
      <c r="AY74" s="1305"/>
      <c r="AZ74" s="1306"/>
      <c r="BA74" s="1306"/>
      <c r="BB74" s="1306"/>
      <c r="BC74" s="1306"/>
      <c r="BD74" s="1306"/>
      <c r="BE74" s="1306"/>
      <c r="BF74" s="1306"/>
      <c r="BG74" s="1306"/>
      <c r="BH74" s="1306"/>
      <c r="BI74" s="1306"/>
      <c r="BJ74" s="1306"/>
      <c r="BK74" s="1306"/>
      <c r="BL74" s="1306"/>
      <c r="BM74" s="1306"/>
      <c r="BN74" s="1306"/>
      <c r="BO74" s="1306"/>
      <c r="BP74" s="1135"/>
      <c r="BQ74" s="1136"/>
      <c r="BR74" s="2"/>
      <c r="BS74" s="2"/>
      <c r="BT74" s="1730"/>
      <c r="BU74" s="1731"/>
      <c r="BV74" s="1731"/>
      <c r="BW74" s="1731"/>
      <c r="BX74" s="1731"/>
      <c r="BY74" s="1731"/>
      <c r="BZ74" s="1457" t="s">
        <v>30</v>
      </c>
      <c r="CA74" s="1458"/>
      <c r="CB74" s="1458"/>
      <c r="CC74" s="1458"/>
      <c r="CD74" s="1458"/>
      <c r="CE74" s="1458"/>
      <c r="CF74" s="1458"/>
      <c r="CG74" s="1458"/>
      <c r="CH74" s="1458"/>
      <c r="CI74" s="1458"/>
      <c r="CJ74" s="1458"/>
      <c r="CK74" s="1458"/>
      <c r="CL74" s="1458"/>
      <c r="CM74" s="1458"/>
      <c r="CN74" s="1458"/>
      <c r="CO74" s="1459"/>
      <c r="CP74" s="1468" t="s">
        <v>47</v>
      </c>
      <c r="CQ74" s="1469"/>
      <c r="CR74" s="1469"/>
      <c r="CS74" s="1470"/>
      <c r="CT74" s="1224" t="str">
        <f>IF(換算!AO11="","",換算!AO11)</f>
        <v/>
      </c>
      <c r="CU74" s="1225"/>
      <c r="CV74" s="1225"/>
      <c r="CW74" s="1225"/>
      <c r="CX74" s="1225"/>
      <c r="CY74" s="1225"/>
      <c r="CZ74" s="1225"/>
      <c r="DA74" s="1225"/>
      <c r="DB74" s="1225"/>
      <c r="DC74" s="1225"/>
      <c r="DD74" s="1225"/>
      <c r="DE74" s="1225"/>
      <c r="DF74" s="1225"/>
      <c r="DG74" s="1225"/>
      <c r="DH74" s="1225"/>
      <c r="DI74" s="1225"/>
      <c r="DJ74" s="1225"/>
      <c r="DK74" s="1225"/>
      <c r="DL74" s="1226"/>
      <c r="DM74" s="1227"/>
      <c r="DN74" s="2"/>
      <c r="DO74" s="1515"/>
      <c r="DP74" s="1515"/>
      <c r="DQ74" s="1515"/>
      <c r="DR74" s="1515"/>
      <c r="DS74" s="1515"/>
      <c r="DT74" s="1515"/>
      <c r="DU74" s="1515"/>
      <c r="DV74" s="1515"/>
      <c r="DW74" s="1515"/>
      <c r="DX74" s="1515"/>
      <c r="DY74" s="1515"/>
      <c r="DZ74" s="1515"/>
      <c r="EA74" s="1515"/>
      <c r="EB74" s="1515"/>
      <c r="EC74" s="1515"/>
      <c r="ED74" s="1515"/>
      <c r="EE74" s="1515"/>
      <c r="EF74" s="1515"/>
      <c r="EG74" s="1515"/>
      <c r="EH74" s="1515"/>
      <c r="EI74" s="1515"/>
      <c r="EJ74" s="1515"/>
      <c r="EK74" s="1515"/>
      <c r="EL74" s="1515"/>
      <c r="EM74" s="1515"/>
      <c r="EN74" s="1515"/>
      <c r="EO74" s="1515"/>
      <c r="EP74" s="1515"/>
      <c r="EQ74" s="1515"/>
      <c r="ER74" s="1515"/>
      <c r="ES74" s="1515"/>
      <c r="ET74" s="1515"/>
      <c r="EU74" s="1515"/>
      <c r="EV74" s="1515"/>
      <c r="EW74" s="1515"/>
      <c r="EX74" s="1515"/>
      <c r="EY74" s="1515"/>
      <c r="EZ74" s="1515"/>
      <c r="FA74" s="1515"/>
      <c r="FB74" s="1515"/>
      <c r="FC74" s="1515"/>
      <c r="FD74" s="1515"/>
      <c r="FE74" s="1515"/>
      <c r="FF74" s="1515"/>
      <c r="FG74" s="1515"/>
      <c r="FH74" s="1515"/>
      <c r="FI74" s="1515"/>
      <c r="FJ74" s="1515"/>
      <c r="FK74" s="1515"/>
      <c r="FL74" s="1515"/>
      <c r="FM74" s="1515"/>
      <c r="FN74" s="1515"/>
      <c r="FO74" s="1515"/>
      <c r="FP74" s="1515"/>
      <c r="FQ74" s="1515"/>
      <c r="FR74" s="1515"/>
      <c r="FS74" s="1515"/>
      <c r="FT74" s="1515"/>
      <c r="FU74" s="1515"/>
      <c r="FV74" s="1515"/>
      <c r="FW74" s="1515"/>
      <c r="FX74" s="1515"/>
      <c r="FY74" s="1515"/>
      <c r="FZ74" s="1515"/>
      <c r="GA74" s="1515"/>
      <c r="GB74" s="1515"/>
      <c r="GC74" s="1515"/>
      <c r="GD74" s="1515"/>
      <c r="GE74" s="1515"/>
      <c r="GF74" s="2"/>
      <c r="GG74" s="2"/>
      <c r="GH74" s="2"/>
      <c r="GI74" s="2"/>
      <c r="GJ74" s="1789"/>
      <c r="GK74" s="1661"/>
      <c r="GL74" s="1661"/>
      <c r="GM74" s="1661"/>
      <c r="GN74" s="1661"/>
      <c r="GO74" s="1661"/>
      <c r="GP74" s="1661"/>
      <c r="GQ74" s="1661"/>
      <c r="GR74" s="1661"/>
      <c r="GS74" s="1661"/>
      <c r="GT74" s="1661"/>
      <c r="GU74" s="1661"/>
      <c r="GV74" s="1661"/>
      <c r="GW74" s="1661"/>
      <c r="GX74" s="1661"/>
      <c r="GY74" s="1661"/>
      <c r="GZ74" s="1661"/>
      <c r="HA74" s="1661"/>
      <c r="HB74" s="1661"/>
      <c r="HC74" s="1661"/>
      <c r="HD74" s="1661"/>
      <c r="HE74" s="1305"/>
      <c r="HF74" s="1306"/>
      <c r="HG74" s="1306"/>
      <c r="HH74" s="1306"/>
      <c r="HI74" s="1306"/>
      <c r="HJ74" s="1306"/>
      <c r="HK74" s="1306"/>
      <c r="HL74" s="1306"/>
      <c r="HM74" s="1306"/>
      <c r="HN74" s="1306"/>
      <c r="HO74" s="1306"/>
      <c r="HP74" s="1306"/>
      <c r="HQ74" s="1306"/>
      <c r="HR74" s="1306"/>
      <c r="HS74" s="1306"/>
      <c r="HT74" s="1306"/>
      <c r="HU74" s="1306"/>
      <c r="HV74" s="1306"/>
      <c r="HW74" s="1306"/>
      <c r="HX74" s="1246"/>
      <c r="HY74" s="1247"/>
      <c r="HZ74" s="2"/>
    </row>
    <row r="75" spans="1:234" ht="5.25" customHeight="1">
      <c r="A75" s="1373"/>
      <c r="B75" s="1374"/>
      <c r="C75" s="1374"/>
      <c r="D75" s="1374"/>
      <c r="E75" s="1374"/>
      <c r="F75" s="1374"/>
      <c r="G75" s="1374"/>
      <c r="H75" s="1374"/>
      <c r="I75" s="1374"/>
      <c r="J75" s="1375"/>
      <c r="K75" s="1881"/>
      <c r="L75" s="1881"/>
      <c r="M75" s="1881"/>
      <c r="N75" s="1504"/>
      <c r="O75" s="1504"/>
      <c r="P75" s="1504"/>
      <c r="Q75" s="1504"/>
      <c r="R75" s="1504"/>
      <c r="S75" s="1504"/>
      <c r="T75" s="1504"/>
      <c r="U75" s="1276"/>
      <c r="V75" s="1276"/>
      <c r="W75" s="1276"/>
      <c r="X75" s="1276"/>
      <c r="Y75" s="1276"/>
      <c r="Z75" s="1276"/>
      <c r="AA75" s="1276"/>
      <c r="AB75" s="1276"/>
      <c r="AC75" s="1276"/>
      <c r="AD75" s="1276"/>
      <c r="AE75" s="1276"/>
      <c r="AF75" s="1276"/>
      <c r="AG75" s="1276"/>
      <c r="AH75" s="1276"/>
      <c r="AI75" s="1276"/>
      <c r="AJ75" s="1276"/>
      <c r="AK75" s="1276"/>
      <c r="AL75" s="1276"/>
      <c r="AM75" s="1276"/>
      <c r="AN75" s="1276"/>
      <c r="AO75" s="1504"/>
      <c r="AP75" s="1504"/>
      <c r="AQ75" s="1504"/>
      <c r="AR75" s="1504"/>
      <c r="AS75" s="1504"/>
      <c r="AT75" s="1504"/>
      <c r="AU75" s="1504"/>
      <c r="AV75" s="1504"/>
      <c r="AW75" s="1504"/>
      <c r="AX75" s="1504"/>
      <c r="AY75" s="1386"/>
      <c r="AZ75" s="1387"/>
      <c r="BA75" s="1387"/>
      <c r="BB75" s="1387"/>
      <c r="BC75" s="1387"/>
      <c r="BD75" s="1387"/>
      <c r="BE75" s="1387"/>
      <c r="BF75" s="1387"/>
      <c r="BG75" s="1387"/>
      <c r="BH75" s="1387"/>
      <c r="BI75" s="1387"/>
      <c r="BJ75" s="1387"/>
      <c r="BK75" s="1387"/>
      <c r="BL75" s="1387"/>
      <c r="BM75" s="1387"/>
      <c r="BN75" s="1387"/>
      <c r="BO75" s="1387"/>
      <c r="BP75" s="1153"/>
      <c r="BQ75" s="1206"/>
      <c r="BR75" s="2"/>
      <c r="BS75" s="2"/>
      <c r="BT75" s="1730"/>
      <c r="BU75" s="1731"/>
      <c r="BV75" s="1731"/>
      <c r="BW75" s="1731"/>
      <c r="BX75" s="1731"/>
      <c r="BY75" s="1731"/>
      <c r="BZ75" s="1460"/>
      <c r="CA75" s="1461"/>
      <c r="CB75" s="1461"/>
      <c r="CC75" s="1461"/>
      <c r="CD75" s="1461"/>
      <c r="CE75" s="1461"/>
      <c r="CF75" s="1461"/>
      <c r="CG75" s="1461"/>
      <c r="CH75" s="1461"/>
      <c r="CI75" s="1461"/>
      <c r="CJ75" s="1461"/>
      <c r="CK75" s="1461"/>
      <c r="CL75" s="1461"/>
      <c r="CM75" s="1461"/>
      <c r="CN75" s="1461"/>
      <c r="CO75" s="1462"/>
      <c r="CP75" s="1451"/>
      <c r="CQ75" s="1452"/>
      <c r="CR75" s="1452"/>
      <c r="CS75" s="1453"/>
      <c r="CT75" s="1224"/>
      <c r="CU75" s="1225"/>
      <c r="CV75" s="1225"/>
      <c r="CW75" s="1225"/>
      <c r="CX75" s="1225"/>
      <c r="CY75" s="1225"/>
      <c r="CZ75" s="1225"/>
      <c r="DA75" s="1225"/>
      <c r="DB75" s="1225"/>
      <c r="DC75" s="1225"/>
      <c r="DD75" s="1225"/>
      <c r="DE75" s="1225"/>
      <c r="DF75" s="1225"/>
      <c r="DG75" s="1225"/>
      <c r="DH75" s="1225"/>
      <c r="DI75" s="1225"/>
      <c r="DJ75" s="1225"/>
      <c r="DK75" s="1225"/>
      <c r="DL75" s="1228"/>
      <c r="DM75" s="1229"/>
      <c r="DN75" s="2"/>
      <c r="DO75" s="1515"/>
      <c r="DP75" s="1515"/>
      <c r="DQ75" s="1515"/>
      <c r="DR75" s="1515"/>
      <c r="DS75" s="1515"/>
      <c r="DT75" s="1515"/>
      <c r="DU75" s="1515"/>
      <c r="DV75" s="1515"/>
      <c r="DW75" s="1515"/>
      <c r="DX75" s="1515"/>
      <c r="DY75" s="1515"/>
      <c r="DZ75" s="1515"/>
      <c r="EA75" s="1515"/>
      <c r="EB75" s="1515"/>
      <c r="EC75" s="1515"/>
      <c r="ED75" s="1515"/>
      <c r="EE75" s="1515"/>
      <c r="EF75" s="1515"/>
      <c r="EG75" s="1515"/>
      <c r="EH75" s="1515"/>
      <c r="EI75" s="1515"/>
      <c r="EJ75" s="1515"/>
      <c r="EK75" s="1515"/>
      <c r="EL75" s="1515"/>
      <c r="EM75" s="1515"/>
      <c r="EN75" s="1515"/>
      <c r="EO75" s="1515"/>
      <c r="EP75" s="1515"/>
      <c r="EQ75" s="1515"/>
      <c r="ER75" s="1515"/>
      <c r="ES75" s="1515"/>
      <c r="ET75" s="1515"/>
      <c r="EU75" s="1515"/>
      <c r="EV75" s="1515"/>
      <c r="EW75" s="1515"/>
      <c r="EX75" s="1515"/>
      <c r="EY75" s="1515"/>
      <c r="EZ75" s="1515"/>
      <c r="FA75" s="1515"/>
      <c r="FB75" s="1515"/>
      <c r="FC75" s="1515"/>
      <c r="FD75" s="1515"/>
      <c r="FE75" s="1515"/>
      <c r="FF75" s="1515"/>
      <c r="FG75" s="1515"/>
      <c r="FH75" s="1515"/>
      <c r="FI75" s="1515"/>
      <c r="FJ75" s="1515"/>
      <c r="FK75" s="1515"/>
      <c r="FL75" s="1515"/>
      <c r="FM75" s="1515"/>
      <c r="FN75" s="1515"/>
      <c r="FO75" s="1515"/>
      <c r="FP75" s="1515"/>
      <c r="FQ75" s="1515"/>
      <c r="FR75" s="1515"/>
      <c r="FS75" s="1515"/>
      <c r="FT75" s="1515"/>
      <c r="FU75" s="1515"/>
      <c r="FV75" s="1515"/>
      <c r="FW75" s="1515"/>
      <c r="FX75" s="1515"/>
      <c r="FY75" s="1515"/>
      <c r="FZ75" s="1515"/>
      <c r="GA75" s="1515"/>
      <c r="GB75" s="1515"/>
      <c r="GC75" s="1515"/>
      <c r="GD75" s="1515"/>
      <c r="GE75" s="1515"/>
      <c r="GF75" s="2"/>
      <c r="GG75" s="2"/>
      <c r="GH75" s="2"/>
      <c r="GI75" s="2"/>
      <c r="GJ75" s="1789"/>
      <c r="GK75" s="1661"/>
      <c r="GL75" s="1661"/>
      <c r="GM75" s="1661"/>
      <c r="GN75" s="1661"/>
      <c r="GO75" s="1661"/>
      <c r="GP75" s="1661"/>
      <c r="GQ75" s="1661"/>
      <c r="GR75" s="1661"/>
      <c r="GS75" s="1661"/>
      <c r="GT75" s="1661"/>
      <c r="GU75" s="1661"/>
      <c r="GV75" s="1661"/>
      <c r="GW75" s="1661"/>
      <c r="GX75" s="1661"/>
      <c r="GY75" s="1661"/>
      <c r="GZ75" s="1661"/>
      <c r="HA75" s="1661"/>
      <c r="HB75" s="1661"/>
      <c r="HC75" s="1661"/>
      <c r="HD75" s="1661"/>
      <c r="HE75" s="1305"/>
      <c r="HF75" s="1306"/>
      <c r="HG75" s="1306"/>
      <c r="HH75" s="1306"/>
      <c r="HI75" s="1306"/>
      <c r="HJ75" s="1306"/>
      <c r="HK75" s="1306"/>
      <c r="HL75" s="1306"/>
      <c r="HM75" s="1306"/>
      <c r="HN75" s="1306"/>
      <c r="HO75" s="1306"/>
      <c r="HP75" s="1306"/>
      <c r="HQ75" s="1306"/>
      <c r="HR75" s="1306"/>
      <c r="HS75" s="1306"/>
      <c r="HT75" s="1306"/>
      <c r="HU75" s="1306"/>
      <c r="HV75" s="1306"/>
      <c r="HW75" s="1306"/>
      <c r="HX75" s="1246"/>
      <c r="HY75" s="1247"/>
      <c r="HZ75" s="2"/>
    </row>
    <row r="76" spans="1:234" ht="5.25" customHeight="1">
      <c r="A76" s="1373"/>
      <c r="B76" s="1374"/>
      <c r="C76" s="1374"/>
      <c r="D76" s="1374"/>
      <c r="E76" s="1374"/>
      <c r="F76" s="1374"/>
      <c r="G76" s="1374"/>
      <c r="H76" s="1374"/>
      <c r="I76" s="1374"/>
      <c r="J76" s="1375"/>
      <c r="K76" s="1297" t="s">
        <v>8</v>
      </c>
      <c r="L76" s="1298"/>
      <c r="M76" s="1298"/>
      <c r="N76" s="1298"/>
      <c r="O76" s="1298"/>
      <c r="P76" s="1298"/>
      <c r="Q76" s="1532"/>
      <c r="R76" s="1537" t="str">
        <f>IF(入力シート!AA$85="","",入力シート!AA$85)</f>
        <v/>
      </c>
      <c r="S76" s="1526"/>
      <c r="T76" s="1526"/>
      <c r="U76" s="1526" t="str">
        <f>IF(入力シート!AB$85="","",入力シート!AB$85)</f>
        <v/>
      </c>
      <c r="V76" s="1526"/>
      <c r="W76" s="1526"/>
      <c r="X76" s="1526" t="str">
        <f>IF(入力シート!AC$85="","",入力シート!AC$85)</f>
        <v/>
      </c>
      <c r="Y76" s="1526"/>
      <c r="Z76" s="1526"/>
      <c r="AA76" s="1526" t="str">
        <f>IF(入力シート!AD$85="","",入力シート!AD$85)</f>
        <v/>
      </c>
      <c r="AB76" s="1526"/>
      <c r="AC76" s="1526"/>
      <c r="AD76" s="1526" t="str">
        <f>IF(入力シート!AE$85="","",入力シート!AE$85)</f>
        <v/>
      </c>
      <c r="AE76" s="1526"/>
      <c r="AF76" s="1526"/>
      <c r="AG76" s="1526" t="str">
        <f>IF(入力シート!AF$85="","",入力シート!AF$85)</f>
        <v/>
      </c>
      <c r="AH76" s="1526"/>
      <c r="AI76" s="1526"/>
      <c r="AJ76" s="1526" t="str">
        <f>IF(入力シート!AG$85="","",入力シート!AG$85)</f>
        <v/>
      </c>
      <c r="AK76" s="1526"/>
      <c r="AL76" s="1526"/>
      <c r="AM76" s="1526" t="str">
        <f>IF(入力シート!AH$85="","",入力シート!AH$85)</f>
        <v/>
      </c>
      <c r="AN76" s="1526"/>
      <c r="AO76" s="1526"/>
      <c r="AP76" s="1526" t="str">
        <f>IF(入力シート!AI$85="","",入力シート!AI$85)</f>
        <v/>
      </c>
      <c r="AQ76" s="1526"/>
      <c r="AR76" s="1526"/>
      <c r="AS76" s="1526" t="str">
        <f>IF(入力シート!AJ$85="","",入力シート!AJ$85)</f>
        <v/>
      </c>
      <c r="AT76" s="1526"/>
      <c r="AU76" s="1526"/>
      <c r="AV76" s="1526" t="str">
        <f>IF(入力シート!AK$85="","",入力シート!AK$85)</f>
        <v/>
      </c>
      <c r="AW76" s="1526"/>
      <c r="AX76" s="1526"/>
      <c r="AY76" s="1526" t="str">
        <f>IF(入力シート!AL$85="","",入力シート!AL$85)</f>
        <v/>
      </c>
      <c r="AZ76" s="1526"/>
      <c r="BA76" s="1649"/>
      <c r="BB76" s="1488" t="e">
        <f>IF(AND(入力シート!AM3=4,入力シート!AM4=10),"■","□")</f>
        <v>#N/A</v>
      </c>
      <c r="BC76" s="1354"/>
      <c r="BD76" s="1520" t="s">
        <v>467</v>
      </c>
      <c r="BE76" s="1520"/>
      <c r="BF76" s="1520"/>
      <c r="BG76" s="1520"/>
      <c r="BH76" s="1520"/>
      <c r="BI76" s="1520"/>
      <c r="BJ76" s="1520"/>
      <c r="BK76" s="1520"/>
      <c r="BL76" s="1520"/>
      <c r="BM76" s="1520"/>
      <c r="BN76" s="1520"/>
      <c r="BO76" s="1520"/>
      <c r="BP76" s="1520"/>
      <c r="BQ76" s="1521"/>
      <c r="BR76" s="2"/>
      <c r="BS76" s="2"/>
      <c r="BT76" s="1730"/>
      <c r="BU76" s="1731"/>
      <c r="BV76" s="1731"/>
      <c r="BW76" s="1731"/>
      <c r="BX76" s="1731"/>
      <c r="BY76" s="1731"/>
      <c r="BZ76" s="1463"/>
      <c r="CA76" s="1464"/>
      <c r="CB76" s="1464"/>
      <c r="CC76" s="1464"/>
      <c r="CD76" s="1464"/>
      <c r="CE76" s="1464"/>
      <c r="CF76" s="1464"/>
      <c r="CG76" s="1464"/>
      <c r="CH76" s="1464"/>
      <c r="CI76" s="1464"/>
      <c r="CJ76" s="1464"/>
      <c r="CK76" s="1464"/>
      <c r="CL76" s="1464"/>
      <c r="CM76" s="1464"/>
      <c r="CN76" s="1464"/>
      <c r="CO76" s="1465"/>
      <c r="CP76" s="1454"/>
      <c r="CQ76" s="1455"/>
      <c r="CR76" s="1455"/>
      <c r="CS76" s="1456"/>
      <c r="CT76" s="1224"/>
      <c r="CU76" s="1225"/>
      <c r="CV76" s="1225"/>
      <c r="CW76" s="1225"/>
      <c r="CX76" s="1225"/>
      <c r="CY76" s="1225"/>
      <c r="CZ76" s="1225"/>
      <c r="DA76" s="1225"/>
      <c r="DB76" s="1225"/>
      <c r="DC76" s="1225"/>
      <c r="DD76" s="1225"/>
      <c r="DE76" s="1225"/>
      <c r="DF76" s="1225"/>
      <c r="DG76" s="1225"/>
      <c r="DH76" s="1225"/>
      <c r="DI76" s="1225"/>
      <c r="DJ76" s="1225"/>
      <c r="DK76" s="1225"/>
      <c r="DL76" s="1228"/>
      <c r="DM76" s="1229"/>
      <c r="DN76" s="2"/>
      <c r="DO76" s="1515"/>
      <c r="DP76" s="1515"/>
      <c r="DQ76" s="1515"/>
      <c r="DR76" s="1515"/>
      <c r="DS76" s="1515"/>
      <c r="DT76" s="1515"/>
      <c r="DU76" s="1515"/>
      <c r="DV76" s="1515"/>
      <c r="DW76" s="1515"/>
      <c r="DX76" s="1515"/>
      <c r="DY76" s="1515"/>
      <c r="DZ76" s="1515"/>
      <c r="EA76" s="1515"/>
      <c r="EB76" s="1515"/>
      <c r="EC76" s="1515"/>
      <c r="ED76" s="1515"/>
      <c r="EE76" s="1515"/>
      <c r="EF76" s="1515"/>
      <c r="EG76" s="1515"/>
      <c r="EH76" s="1515"/>
      <c r="EI76" s="1515"/>
      <c r="EJ76" s="1515"/>
      <c r="EK76" s="1515"/>
      <c r="EL76" s="1515"/>
      <c r="EM76" s="1515"/>
      <c r="EN76" s="1515"/>
      <c r="EO76" s="1515"/>
      <c r="EP76" s="1515"/>
      <c r="EQ76" s="1515"/>
      <c r="ER76" s="1515"/>
      <c r="ES76" s="1515"/>
      <c r="ET76" s="1515"/>
      <c r="EU76" s="1515"/>
      <c r="EV76" s="1515"/>
      <c r="EW76" s="1515"/>
      <c r="EX76" s="1515"/>
      <c r="EY76" s="1515"/>
      <c r="EZ76" s="1515"/>
      <c r="FA76" s="1515"/>
      <c r="FB76" s="1515"/>
      <c r="FC76" s="1515"/>
      <c r="FD76" s="1515"/>
      <c r="FE76" s="1515"/>
      <c r="FF76" s="1515"/>
      <c r="FG76" s="1515"/>
      <c r="FH76" s="1515"/>
      <c r="FI76" s="1515"/>
      <c r="FJ76" s="1515"/>
      <c r="FK76" s="1515"/>
      <c r="FL76" s="1515"/>
      <c r="FM76" s="1515"/>
      <c r="FN76" s="1515"/>
      <c r="FO76" s="1515"/>
      <c r="FP76" s="1515"/>
      <c r="FQ76" s="1515"/>
      <c r="FR76" s="1515"/>
      <c r="FS76" s="1515"/>
      <c r="FT76" s="1515"/>
      <c r="FU76" s="1515"/>
      <c r="FV76" s="1515"/>
      <c r="FW76" s="1515"/>
      <c r="FX76" s="1515"/>
      <c r="FY76" s="1515"/>
      <c r="FZ76" s="1515"/>
      <c r="GA76" s="1515"/>
      <c r="GB76" s="1515"/>
      <c r="GC76" s="1515"/>
      <c r="GD76" s="1515"/>
      <c r="GE76" s="1515"/>
      <c r="GF76" s="2"/>
      <c r="GG76" s="2"/>
      <c r="GH76" s="2"/>
      <c r="GI76" s="2"/>
      <c r="GJ76" s="1668"/>
      <c r="GK76" s="1664"/>
      <c r="GL76" s="1664"/>
      <c r="GM76" s="1664"/>
      <c r="GN76" s="1664"/>
      <c r="GO76" s="1664"/>
      <c r="GP76" s="1664"/>
      <c r="GQ76" s="1664"/>
      <c r="GR76" s="1664"/>
      <c r="GS76" s="1664"/>
      <c r="GT76" s="1664"/>
      <c r="GU76" s="1664"/>
      <c r="GV76" s="1664"/>
      <c r="GW76" s="1664"/>
      <c r="GX76" s="1664"/>
      <c r="GY76" s="1664"/>
      <c r="GZ76" s="1664"/>
      <c r="HA76" s="1664"/>
      <c r="HB76" s="1664"/>
      <c r="HC76" s="1664"/>
      <c r="HD76" s="1664"/>
      <c r="HE76" s="1307"/>
      <c r="HF76" s="1308"/>
      <c r="HG76" s="1308"/>
      <c r="HH76" s="1308"/>
      <c r="HI76" s="1308"/>
      <c r="HJ76" s="1308"/>
      <c r="HK76" s="1308"/>
      <c r="HL76" s="1308"/>
      <c r="HM76" s="1308"/>
      <c r="HN76" s="1308"/>
      <c r="HO76" s="1308"/>
      <c r="HP76" s="1308"/>
      <c r="HQ76" s="1308"/>
      <c r="HR76" s="1308"/>
      <c r="HS76" s="1308"/>
      <c r="HT76" s="1308"/>
      <c r="HU76" s="1308"/>
      <c r="HV76" s="1308"/>
      <c r="HW76" s="1308"/>
      <c r="HX76" s="1309"/>
      <c r="HY76" s="1310"/>
      <c r="HZ76" s="2"/>
    </row>
    <row r="77" spans="1:234" ht="5.25" customHeight="1">
      <c r="A77" s="1373"/>
      <c r="B77" s="1374"/>
      <c r="C77" s="1374"/>
      <c r="D77" s="1374"/>
      <c r="E77" s="1374"/>
      <c r="F77" s="1374"/>
      <c r="G77" s="1374"/>
      <c r="H77" s="1374"/>
      <c r="I77" s="1374"/>
      <c r="J77" s="1375"/>
      <c r="K77" s="1299"/>
      <c r="L77" s="1300"/>
      <c r="M77" s="1300"/>
      <c r="N77" s="1300"/>
      <c r="O77" s="1300"/>
      <c r="P77" s="1300"/>
      <c r="Q77" s="1334"/>
      <c r="R77" s="1538"/>
      <c r="S77" s="1527"/>
      <c r="T77" s="1527"/>
      <c r="U77" s="1527"/>
      <c r="V77" s="1527"/>
      <c r="W77" s="1527"/>
      <c r="X77" s="1527"/>
      <c r="Y77" s="1527"/>
      <c r="Z77" s="1527"/>
      <c r="AA77" s="1527"/>
      <c r="AB77" s="1527"/>
      <c r="AC77" s="1527"/>
      <c r="AD77" s="1527"/>
      <c r="AE77" s="1527"/>
      <c r="AF77" s="1527"/>
      <c r="AG77" s="1527"/>
      <c r="AH77" s="1527"/>
      <c r="AI77" s="1527"/>
      <c r="AJ77" s="1527"/>
      <c r="AK77" s="1527"/>
      <c r="AL77" s="1527"/>
      <c r="AM77" s="1527"/>
      <c r="AN77" s="1527"/>
      <c r="AO77" s="1527"/>
      <c r="AP77" s="1527"/>
      <c r="AQ77" s="1527"/>
      <c r="AR77" s="1527"/>
      <c r="AS77" s="1527"/>
      <c r="AT77" s="1527"/>
      <c r="AU77" s="1527"/>
      <c r="AV77" s="1527"/>
      <c r="AW77" s="1527"/>
      <c r="AX77" s="1527"/>
      <c r="AY77" s="1527"/>
      <c r="AZ77" s="1527"/>
      <c r="BA77" s="1650"/>
      <c r="BB77" s="1428"/>
      <c r="BC77" s="1356"/>
      <c r="BD77" s="1522"/>
      <c r="BE77" s="1522"/>
      <c r="BF77" s="1522"/>
      <c r="BG77" s="1522"/>
      <c r="BH77" s="1522"/>
      <c r="BI77" s="1522"/>
      <c r="BJ77" s="1522"/>
      <c r="BK77" s="1522"/>
      <c r="BL77" s="1522"/>
      <c r="BM77" s="1522"/>
      <c r="BN77" s="1522"/>
      <c r="BO77" s="1522"/>
      <c r="BP77" s="1522"/>
      <c r="BQ77" s="1523"/>
      <c r="BR77" s="2"/>
      <c r="BS77" s="2"/>
      <c r="BT77" s="1730"/>
      <c r="BU77" s="1731"/>
      <c r="BV77" s="1731"/>
      <c r="BW77" s="1731"/>
      <c r="BX77" s="1731"/>
      <c r="BY77" s="1731"/>
      <c r="BZ77" s="1457" t="s">
        <v>31</v>
      </c>
      <c r="CA77" s="1458"/>
      <c r="CB77" s="1458"/>
      <c r="CC77" s="1458"/>
      <c r="CD77" s="1458"/>
      <c r="CE77" s="1458"/>
      <c r="CF77" s="1458"/>
      <c r="CG77" s="1458"/>
      <c r="CH77" s="1458"/>
      <c r="CI77" s="1458"/>
      <c r="CJ77" s="1458"/>
      <c r="CK77" s="1458"/>
      <c r="CL77" s="1458"/>
      <c r="CM77" s="1458"/>
      <c r="CN77" s="1458"/>
      <c r="CO77" s="1459"/>
      <c r="CP77" s="1468" t="s">
        <v>48</v>
      </c>
      <c r="CQ77" s="1469"/>
      <c r="CR77" s="1469"/>
      <c r="CS77" s="1470"/>
      <c r="CT77" s="1224" t="e">
        <f>IF(換算!AO12="","",換算!AO12)</f>
        <v>#N/A</v>
      </c>
      <c r="CU77" s="1225"/>
      <c r="CV77" s="1225"/>
      <c r="CW77" s="1225"/>
      <c r="CX77" s="1225"/>
      <c r="CY77" s="1225"/>
      <c r="CZ77" s="1225"/>
      <c r="DA77" s="1225"/>
      <c r="DB77" s="1225"/>
      <c r="DC77" s="1225"/>
      <c r="DD77" s="1225"/>
      <c r="DE77" s="1225"/>
      <c r="DF77" s="1225"/>
      <c r="DG77" s="1225"/>
      <c r="DH77" s="1225"/>
      <c r="DI77" s="1225"/>
      <c r="DJ77" s="1225"/>
      <c r="DK77" s="1225"/>
      <c r="DL77" s="1226"/>
      <c r="DM77" s="1227"/>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row>
    <row r="78" spans="1:234" ht="5.25" customHeight="1">
      <c r="A78" s="1371"/>
      <c r="B78" s="1376"/>
      <c r="C78" s="1376"/>
      <c r="D78" s="1376"/>
      <c r="E78" s="1376"/>
      <c r="F78" s="1376"/>
      <c r="G78" s="1376"/>
      <c r="H78" s="1376"/>
      <c r="I78" s="1376"/>
      <c r="J78" s="1377"/>
      <c r="K78" s="1542"/>
      <c r="L78" s="1543"/>
      <c r="M78" s="1543"/>
      <c r="N78" s="1543"/>
      <c r="O78" s="1543"/>
      <c r="P78" s="1543"/>
      <c r="Q78" s="1544"/>
      <c r="R78" s="1539"/>
      <c r="S78" s="1528"/>
      <c r="T78" s="1528"/>
      <c r="U78" s="1528"/>
      <c r="V78" s="1528"/>
      <c r="W78" s="1528"/>
      <c r="X78" s="1528"/>
      <c r="Y78" s="1528"/>
      <c r="Z78" s="1528"/>
      <c r="AA78" s="1528"/>
      <c r="AB78" s="1528"/>
      <c r="AC78" s="1528"/>
      <c r="AD78" s="1528"/>
      <c r="AE78" s="1528"/>
      <c r="AF78" s="1528"/>
      <c r="AG78" s="1528"/>
      <c r="AH78" s="1528"/>
      <c r="AI78" s="1528"/>
      <c r="AJ78" s="1528"/>
      <c r="AK78" s="1528"/>
      <c r="AL78" s="1528"/>
      <c r="AM78" s="1528"/>
      <c r="AN78" s="1528"/>
      <c r="AO78" s="1528"/>
      <c r="AP78" s="1528"/>
      <c r="AQ78" s="1528"/>
      <c r="AR78" s="1528"/>
      <c r="AS78" s="1528"/>
      <c r="AT78" s="1528"/>
      <c r="AU78" s="1528"/>
      <c r="AV78" s="1528"/>
      <c r="AW78" s="1528"/>
      <c r="AX78" s="1528"/>
      <c r="AY78" s="1528"/>
      <c r="AZ78" s="1528"/>
      <c r="BA78" s="1651"/>
      <c r="BB78" s="1429"/>
      <c r="BC78" s="1357"/>
      <c r="BD78" s="1524"/>
      <c r="BE78" s="1524"/>
      <c r="BF78" s="1524"/>
      <c r="BG78" s="1524"/>
      <c r="BH78" s="1524"/>
      <c r="BI78" s="1524"/>
      <c r="BJ78" s="1524"/>
      <c r="BK78" s="1524"/>
      <c r="BL78" s="1524"/>
      <c r="BM78" s="1524"/>
      <c r="BN78" s="1524"/>
      <c r="BO78" s="1524"/>
      <c r="BP78" s="1524"/>
      <c r="BQ78" s="1525"/>
      <c r="BR78" s="2"/>
      <c r="BS78" s="2"/>
      <c r="BT78" s="1730"/>
      <c r="BU78" s="1731"/>
      <c r="BV78" s="1731"/>
      <c r="BW78" s="1731"/>
      <c r="BX78" s="1731"/>
      <c r="BY78" s="1731"/>
      <c r="BZ78" s="1460"/>
      <c r="CA78" s="1461"/>
      <c r="CB78" s="1461"/>
      <c r="CC78" s="1461"/>
      <c r="CD78" s="1461"/>
      <c r="CE78" s="1461"/>
      <c r="CF78" s="1461"/>
      <c r="CG78" s="1461"/>
      <c r="CH78" s="1461"/>
      <c r="CI78" s="1461"/>
      <c r="CJ78" s="1461"/>
      <c r="CK78" s="1461"/>
      <c r="CL78" s="1461"/>
      <c r="CM78" s="1461"/>
      <c r="CN78" s="1461"/>
      <c r="CO78" s="1462"/>
      <c r="CP78" s="1451"/>
      <c r="CQ78" s="1452"/>
      <c r="CR78" s="1452"/>
      <c r="CS78" s="1453"/>
      <c r="CT78" s="1224"/>
      <c r="CU78" s="1225"/>
      <c r="CV78" s="1225"/>
      <c r="CW78" s="1225"/>
      <c r="CX78" s="1225"/>
      <c r="CY78" s="1225"/>
      <c r="CZ78" s="1225"/>
      <c r="DA78" s="1225"/>
      <c r="DB78" s="1225"/>
      <c r="DC78" s="1225"/>
      <c r="DD78" s="1225"/>
      <c r="DE78" s="1225"/>
      <c r="DF78" s="1225"/>
      <c r="DG78" s="1225"/>
      <c r="DH78" s="1225"/>
      <c r="DI78" s="1225"/>
      <c r="DJ78" s="1225"/>
      <c r="DK78" s="1225"/>
      <c r="DL78" s="1228"/>
      <c r="DM78" s="1229"/>
      <c r="DN78" s="2"/>
      <c r="DO78" s="1175" t="s">
        <v>125</v>
      </c>
      <c r="DP78" s="1175"/>
      <c r="DQ78" s="1175"/>
      <c r="DR78" s="1175"/>
      <c r="DS78" s="1175"/>
      <c r="DT78" s="1175"/>
      <c r="DU78" s="1175"/>
      <c r="DV78" s="1175"/>
      <c r="DW78" s="1175"/>
      <c r="DX78" s="1175"/>
      <c r="DY78" s="1175"/>
      <c r="DZ78" s="1175"/>
      <c r="EA78" s="1175"/>
      <c r="EB78" s="1175"/>
      <c r="EC78" s="1175"/>
      <c r="ED78" s="1175"/>
      <c r="EE78" s="1175"/>
      <c r="EF78" s="1175"/>
      <c r="EG78" s="1175"/>
      <c r="EH78" s="1175"/>
      <c r="EI78" s="1175"/>
      <c r="EJ78" s="1175"/>
      <c r="EK78" s="1175"/>
      <c r="EL78" s="1175"/>
      <c r="EM78" s="1175"/>
      <c r="EN78" s="1175"/>
      <c r="EO78" s="1175"/>
      <c r="EP78" s="1175"/>
      <c r="EQ78" s="1175"/>
      <c r="ER78" s="1175"/>
      <c r="ES78" s="1175"/>
      <c r="ET78" s="1175"/>
      <c r="EU78" s="1175"/>
      <c r="EV78" s="1175"/>
      <c r="EW78" s="1175"/>
      <c r="EX78" s="1175"/>
      <c r="EY78" s="1175"/>
      <c r="EZ78" s="1175"/>
      <c r="FA78" s="1175"/>
      <c r="FB78" s="1175"/>
      <c r="FC78" s="1175"/>
      <c r="FD78" s="1175"/>
      <c r="FE78" s="1175"/>
      <c r="FF78" s="1175"/>
      <c r="FG78" s="1175"/>
      <c r="FH78" s="1175"/>
      <c r="FI78" s="1175"/>
      <c r="FJ78" s="1175"/>
      <c r="FK78" s="1175"/>
      <c r="FL78" s="1175"/>
      <c r="FM78" s="1175"/>
      <c r="FN78" s="1175"/>
      <c r="FO78" s="1175"/>
      <c r="FP78" s="1175"/>
      <c r="FQ78" s="1175"/>
      <c r="FR78" s="1175"/>
      <c r="FS78" s="1175"/>
      <c r="FT78" s="1175"/>
      <c r="FU78" s="1175"/>
      <c r="FV78" s="1175"/>
      <c r="FW78" s="1175"/>
      <c r="FX78" s="1175"/>
      <c r="FY78" s="1175"/>
      <c r="FZ78" s="1175"/>
      <c r="GA78" s="1175"/>
      <c r="GB78" s="1175"/>
      <c r="GC78" s="1175"/>
      <c r="GD78" s="1175"/>
      <c r="GE78" s="1175"/>
      <c r="GF78" s="1175"/>
      <c r="GG78" s="1175"/>
      <c r="GH78" s="1175"/>
      <c r="GI78" s="1175"/>
      <c r="GJ78" s="3"/>
      <c r="GK78" s="3"/>
      <c r="GL78" s="3"/>
      <c r="GM78" s="3"/>
      <c r="GN78" s="3"/>
      <c r="GO78" s="3"/>
      <c r="GP78" s="3"/>
      <c r="GQ78" s="3"/>
      <c r="GR78" s="3"/>
      <c r="GS78" s="3"/>
      <c r="GT78" s="3"/>
      <c r="GU78" s="3"/>
      <c r="GV78" s="3"/>
      <c r="GW78" s="3"/>
      <c r="GX78" s="3"/>
      <c r="GY78" s="1175" t="s">
        <v>129</v>
      </c>
      <c r="GZ78" s="1175"/>
      <c r="HA78" s="1175"/>
      <c r="HB78" s="1175"/>
      <c r="HC78" s="1175"/>
      <c r="HD78" s="1175"/>
      <c r="HE78" s="1175"/>
      <c r="HF78" s="1175"/>
      <c r="HG78" s="1175"/>
      <c r="HH78" s="1175"/>
      <c r="HI78" s="1175"/>
      <c r="HJ78" s="1175"/>
      <c r="HK78" s="1175"/>
      <c r="HL78" s="1175"/>
      <c r="HM78" s="1175"/>
      <c r="HN78" s="1175"/>
      <c r="HO78" s="1175"/>
      <c r="HP78" s="1175"/>
      <c r="HQ78" s="1175"/>
      <c r="HR78" s="1175"/>
      <c r="HS78" s="1175"/>
      <c r="HT78" s="1175"/>
      <c r="HU78" s="1175"/>
      <c r="HV78" s="1175"/>
      <c r="HW78" s="1175"/>
      <c r="HX78" s="1175"/>
      <c r="HY78" s="1175"/>
      <c r="HZ78" s="1175"/>
    </row>
    <row r="79" spans="1:234" ht="5.25" customHeight="1">
      <c r="A79" s="2000" t="s">
        <v>509</v>
      </c>
      <c r="B79" s="2001"/>
      <c r="C79" s="2001"/>
      <c r="D79" s="2001"/>
      <c r="E79" s="2002"/>
      <c r="F79" s="1428">
        <v>1</v>
      </c>
      <c r="G79" s="1430"/>
      <c r="H79" s="1503" t="s">
        <v>468</v>
      </c>
      <c r="I79" s="1503"/>
      <c r="J79" s="1503"/>
      <c r="K79" s="1503"/>
      <c r="L79" s="1503"/>
      <c r="M79" s="1503"/>
      <c r="N79" s="1501" t="str">
        <f>IF(N81="","",VLOOKUP(N81,入力シート!O86:P93,2,FALSE))</f>
        <v/>
      </c>
      <c r="O79" s="1501"/>
      <c r="P79" s="1501"/>
      <c r="Q79" s="1501"/>
      <c r="R79" s="1501"/>
      <c r="S79" s="1501"/>
      <c r="T79" s="1501"/>
      <c r="U79" s="1501"/>
      <c r="V79" s="1501"/>
      <c r="W79" s="1501"/>
      <c r="X79" s="1501"/>
      <c r="Y79" s="1501"/>
      <c r="Z79" s="1501"/>
      <c r="AA79" s="1501"/>
      <c r="AB79" s="1501"/>
      <c r="AC79" s="1501"/>
      <c r="AD79" s="1501"/>
      <c r="AE79" s="1591" t="s">
        <v>15</v>
      </c>
      <c r="AF79" s="1591"/>
      <c r="AG79" s="1591"/>
      <c r="AH79" s="1591"/>
      <c r="AI79" s="1591"/>
      <c r="AJ79" s="1889" t="str">
        <f>IF(入力シート!Y64&gt;=1,IF(入力シート!Y56&gt;15,入力シート!AA56,""),"")</f>
        <v/>
      </c>
      <c r="AK79" s="1889"/>
      <c r="AL79" s="1889"/>
      <c r="AM79" s="1889"/>
      <c r="AN79" s="1889"/>
      <c r="AO79" s="1889"/>
      <c r="AP79" s="1889"/>
      <c r="AQ79" s="1889"/>
      <c r="AR79" s="1889"/>
      <c r="AS79" s="1889"/>
      <c r="AT79" s="1889"/>
      <c r="AU79" s="1889"/>
      <c r="AV79" s="1889"/>
      <c r="AW79" s="1591" t="s">
        <v>469</v>
      </c>
      <c r="AX79" s="1591"/>
      <c r="AY79" s="1591"/>
      <c r="AZ79" s="1591"/>
      <c r="BA79" s="1591"/>
      <c r="BB79" s="1591"/>
      <c r="BC79" s="1591"/>
      <c r="BD79" s="1501" t="str">
        <f>IF(入力シート!Y64&gt;=1,IF(入力シート!Y56&gt;15,入力シート!AD56,""),"")</f>
        <v/>
      </c>
      <c r="BE79" s="1501"/>
      <c r="BF79" s="1501"/>
      <c r="BG79" s="1501"/>
      <c r="BH79" s="1501"/>
      <c r="BI79" s="1503" t="s">
        <v>17</v>
      </c>
      <c r="BJ79" s="1503"/>
      <c r="BK79" s="1503"/>
      <c r="BL79" s="1503"/>
      <c r="BM79" s="1501" t="str">
        <f>IF(入力シート!Y64&gt;=1,IF(入力シート!Y56&gt;15,入力シート!AE56,""),"")</f>
        <v/>
      </c>
      <c r="BN79" s="1501"/>
      <c r="BO79" s="1501"/>
      <c r="BP79" s="1501"/>
      <c r="BQ79" s="1565"/>
      <c r="BR79" s="2"/>
      <c r="BS79" s="2"/>
      <c r="BT79" s="1730"/>
      <c r="BU79" s="1731"/>
      <c r="BV79" s="1731"/>
      <c r="BW79" s="1731"/>
      <c r="BX79" s="1731"/>
      <c r="BY79" s="1731"/>
      <c r="BZ79" s="1463"/>
      <c r="CA79" s="1464"/>
      <c r="CB79" s="1464"/>
      <c r="CC79" s="1464"/>
      <c r="CD79" s="1464"/>
      <c r="CE79" s="1464"/>
      <c r="CF79" s="1464"/>
      <c r="CG79" s="1464"/>
      <c r="CH79" s="1464"/>
      <c r="CI79" s="1464"/>
      <c r="CJ79" s="1464"/>
      <c r="CK79" s="1464"/>
      <c r="CL79" s="1464"/>
      <c r="CM79" s="1464"/>
      <c r="CN79" s="1464"/>
      <c r="CO79" s="1465"/>
      <c r="CP79" s="1454"/>
      <c r="CQ79" s="1455"/>
      <c r="CR79" s="1455"/>
      <c r="CS79" s="1456"/>
      <c r="CT79" s="1224"/>
      <c r="CU79" s="1225"/>
      <c r="CV79" s="1225"/>
      <c r="CW79" s="1225"/>
      <c r="CX79" s="1225"/>
      <c r="CY79" s="1225"/>
      <c r="CZ79" s="1225"/>
      <c r="DA79" s="1225"/>
      <c r="DB79" s="1225"/>
      <c r="DC79" s="1225"/>
      <c r="DD79" s="1225"/>
      <c r="DE79" s="1225"/>
      <c r="DF79" s="1225"/>
      <c r="DG79" s="1225"/>
      <c r="DH79" s="1225"/>
      <c r="DI79" s="1225"/>
      <c r="DJ79" s="1225"/>
      <c r="DK79" s="1225"/>
      <c r="DL79" s="1228"/>
      <c r="DM79" s="1229"/>
      <c r="DN79" s="2"/>
      <c r="DO79" s="1175"/>
      <c r="DP79" s="1175"/>
      <c r="DQ79" s="1175"/>
      <c r="DR79" s="1175"/>
      <c r="DS79" s="1175"/>
      <c r="DT79" s="1175"/>
      <c r="DU79" s="1175"/>
      <c r="DV79" s="1175"/>
      <c r="DW79" s="1175"/>
      <c r="DX79" s="1175"/>
      <c r="DY79" s="1175"/>
      <c r="DZ79" s="1175"/>
      <c r="EA79" s="1175"/>
      <c r="EB79" s="1175"/>
      <c r="EC79" s="1175"/>
      <c r="ED79" s="1175"/>
      <c r="EE79" s="1175"/>
      <c r="EF79" s="1175"/>
      <c r="EG79" s="1175"/>
      <c r="EH79" s="1175"/>
      <c r="EI79" s="1175"/>
      <c r="EJ79" s="1175"/>
      <c r="EK79" s="1175"/>
      <c r="EL79" s="1175"/>
      <c r="EM79" s="1175"/>
      <c r="EN79" s="1175"/>
      <c r="EO79" s="1175"/>
      <c r="EP79" s="1175"/>
      <c r="EQ79" s="1175"/>
      <c r="ER79" s="1175"/>
      <c r="ES79" s="1175"/>
      <c r="ET79" s="1175"/>
      <c r="EU79" s="1175"/>
      <c r="EV79" s="1175"/>
      <c r="EW79" s="1175"/>
      <c r="EX79" s="1175"/>
      <c r="EY79" s="1175"/>
      <c r="EZ79" s="1175"/>
      <c r="FA79" s="1175"/>
      <c r="FB79" s="1175"/>
      <c r="FC79" s="1175"/>
      <c r="FD79" s="1175"/>
      <c r="FE79" s="1175"/>
      <c r="FF79" s="1175"/>
      <c r="FG79" s="1175"/>
      <c r="FH79" s="1175"/>
      <c r="FI79" s="1175"/>
      <c r="FJ79" s="1175"/>
      <c r="FK79" s="1175"/>
      <c r="FL79" s="1175"/>
      <c r="FM79" s="1175"/>
      <c r="FN79" s="1175"/>
      <c r="FO79" s="1175"/>
      <c r="FP79" s="1175"/>
      <c r="FQ79" s="1175"/>
      <c r="FR79" s="1175"/>
      <c r="FS79" s="1175"/>
      <c r="FT79" s="1175"/>
      <c r="FU79" s="1175"/>
      <c r="FV79" s="1175"/>
      <c r="FW79" s="1175"/>
      <c r="FX79" s="1175"/>
      <c r="FY79" s="1175"/>
      <c r="FZ79" s="1175"/>
      <c r="GA79" s="1175"/>
      <c r="GB79" s="1175"/>
      <c r="GC79" s="1175"/>
      <c r="GD79" s="1175"/>
      <c r="GE79" s="1175"/>
      <c r="GF79" s="1175"/>
      <c r="GG79" s="1175"/>
      <c r="GH79" s="1175"/>
      <c r="GI79" s="1175"/>
      <c r="GJ79" s="3"/>
      <c r="GK79" s="3"/>
      <c r="GL79" s="3"/>
      <c r="GM79" s="3"/>
      <c r="GN79" s="3"/>
      <c r="GO79" s="3"/>
      <c r="GP79" s="3"/>
      <c r="GQ79" s="3"/>
      <c r="GR79" s="3"/>
      <c r="GS79" s="3"/>
      <c r="GT79" s="3"/>
      <c r="GU79" s="3"/>
      <c r="GV79" s="3"/>
      <c r="GW79" s="3"/>
      <c r="GX79" s="3"/>
      <c r="GY79" s="1175"/>
      <c r="GZ79" s="1175"/>
      <c r="HA79" s="1175"/>
      <c r="HB79" s="1175"/>
      <c r="HC79" s="1175"/>
      <c r="HD79" s="1175"/>
      <c r="HE79" s="1175"/>
      <c r="HF79" s="1175"/>
      <c r="HG79" s="1175"/>
      <c r="HH79" s="1175"/>
      <c r="HI79" s="1175"/>
      <c r="HJ79" s="1175"/>
      <c r="HK79" s="1175"/>
      <c r="HL79" s="1175"/>
      <c r="HM79" s="1175"/>
      <c r="HN79" s="1175"/>
      <c r="HO79" s="1175"/>
      <c r="HP79" s="1175"/>
      <c r="HQ79" s="1175"/>
      <c r="HR79" s="1175"/>
      <c r="HS79" s="1175"/>
      <c r="HT79" s="1175"/>
      <c r="HU79" s="1175"/>
      <c r="HV79" s="1175"/>
      <c r="HW79" s="1175"/>
      <c r="HX79" s="1175"/>
      <c r="HY79" s="1175"/>
      <c r="HZ79" s="1175"/>
    </row>
    <row r="80" spans="1:234" ht="5.25" customHeight="1">
      <c r="A80" s="2000"/>
      <c r="B80" s="2001"/>
      <c r="C80" s="2001"/>
      <c r="D80" s="2001"/>
      <c r="E80" s="2002"/>
      <c r="F80" s="1428"/>
      <c r="G80" s="1430"/>
      <c r="H80" s="1504"/>
      <c r="I80" s="1504"/>
      <c r="J80" s="1504"/>
      <c r="K80" s="1504"/>
      <c r="L80" s="1504"/>
      <c r="M80" s="1504"/>
      <c r="N80" s="1502"/>
      <c r="O80" s="1502"/>
      <c r="P80" s="1502"/>
      <c r="Q80" s="1502"/>
      <c r="R80" s="1502"/>
      <c r="S80" s="1502"/>
      <c r="T80" s="1502"/>
      <c r="U80" s="1502"/>
      <c r="V80" s="1502"/>
      <c r="W80" s="1502"/>
      <c r="X80" s="1502"/>
      <c r="Y80" s="1502"/>
      <c r="Z80" s="1502"/>
      <c r="AA80" s="1502"/>
      <c r="AB80" s="1502"/>
      <c r="AC80" s="1502"/>
      <c r="AD80" s="1502"/>
      <c r="AE80" s="1550"/>
      <c r="AF80" s="1550"/>
      <c r="AG80" s="1550"/>
      <c r="AH80" s="1550"/>
      <c r="AI80" s="1550"/>
      <c r="AJ80" s="1590"/>
      <c r="AK80" s="1590"/>
      <c r="AL80" s="1590"/>
      <c r="AM80" s="1590"/>
      <c r="AN80" s="1590"/>
      <c r="AO80" s="1590"/>
      <c r="AP80" s="1590"/>
      <c r="AQ80" s="1590"/>
      <c r="AR80" s="1590"/>
      <c r="AS80" s="1590"/>
      <c r="AT80" s="1590"/>
      <c r="AU80" s="1590"/>
      <c r="AV80" s="1590"/>
      <c r="AW80" s="1550"/>
      <c r="AX80" s="1550"/>
      <c r="AY80" s="1550"/>
      <c r="AZ80" s="1550"/>
      <c r="BA80" s="1550"/>
      <c r="BB80" s="1550"/>
      <c r="BC80" s="1550"/>
      <c r="BD80" s="1502"/>
      <c r="BE80" s="1502"/>
      <c r="BF80" s="1502"/>
      <c r="BG80" s="1502"/>
      <c r="BH80" s="1502"/>
      <c r="BI80" s="1504"/>
      <c r="BJ80" s="1504"/>
      <c r="BK80" s="1504"/>
      <c r="BL80" s="1504"/>
      <c r="BM80" s="1502"/>
      <c r="BN80" s="1502"/>
      <c r="BO80" s="1502"/>
      <c r="BP80" s="1502"/>
      <c r="BQ80" s="1554"/>
      <c r="BR80" s="2"/>
      <c r="BS80" s="2"/>
      <c r="BT80" s="1730"/>
      <c r="BU80" s="1731"/>
      <c r="BV80" s="1731"/>
      <c r="BW80" s="1731"/>
      <c r="BX80" s="1731"/>
      <c r="BY80" s="1731"/>
      <c r="BZ80" s="1457" t="s">
        <v>32</v>
      </c>
      <c r="CA80" s="1458"/>
      <c r="CB80" s="1458"/>
      <c r="CC80" s="1459"/>
      <c r="CD80" s="1458" t="s">
        <v>691</v>
      </c>
      <c r="CE80" s="1458"/>
      <c r="CF80" s="1458"/>
      <c r="CG80" s="1458"/>
      <c r="CH80" s="1458"/>
      <c r="CI80" s="1458"/>
      <c r="CJ80" s="1458"/>
      <c r="CK80" s="1458"/>
      <c r="CL80" s="1458"/>
      <c r="CM80" s="1458"/>
      <c r="CN80" s="1458"/>
      <c r="CO80" s="1459"/>
      <c r="CP80" s="1468" t="s">
        <v>49</v>
      </c>
      <c r="CQ80" s="1469"/>
      <c r="CR80" s="1469"/>
      <c r="CS80" s="1470"/>
      <c r="CT80" s="1224" t="e">
        <f ca="1">IF(換算!AO13="","",換算!AO13)</f>
        <v>#N/A</v>
      </c>
      <c r="CU80" s="1225"/>
      <c r="CV80" s="1225"/>
      <c r="CW80" s="1225"/>
      <c r="CX80" s="1225"/>
      <c r="CY80" s="1225"/>
      <c r="CZ80" s="1225"/>
      <c r="DA80" s="1225"/>
      <c r="DB80" s="1225"/>
      <c r="DC80" s="1225"/>
      <c r="DD80" s="1225"/>
      <c r="DE80" s="1225"/>
      <c r="DF80" s="1225"/>
      <c r="DG80" s="1225"/>
      <c r="DH80" s="1225"/>
      <c r="DI80" s="1225"/>
      <c r="DJ80" s="1225"/>
      <c r="DK80" s="1225"/>
      <c r="DL80" s="1226"/>
      <c r="DM80" s="1227"/>
      <c r="DN80" s="6"/>
      <c r="DO80" s="1196">
        <v>1</v>
      </c>
      <c r="DP80" s="1499"/>
      <c r="DQ80" s="1331" t="s">
        <v>7</v>
      </c>
      <c r="DR80" s="1332"/>
      <c r="DS80" s="1332"/>
      <c r="DT80" s="1333"/>
      <c r="DU80" s="1336"/>
      <c r="DV80" s="1337"/>
      <c r="DW80" s="1337"/>
      <c r="DX80" s="1337"/>
      <c r="DY80" s="1337"/>
      <c r="DZ80" s="1337"/>
      <c r="EA80" s="1337"/>
      <c r="EB80" s="1337"/>
      <c r="EC80" s="1337"/>
      <c r="ED80" s="1337"/>
      <c r="EE80" s="1337"/>
      <c r="EF80" s="1337"/>
      <c r="EG80" s="1337"/>
      <c r="EH80" s="1337"/>
      <c r="EI80" s="1337"/>
      <c r="EJ80" s="1337"/>
      <c r="EK80" s="1337"/>
      <c r="EL80" s="1337"/>
      <c r="EM80" s="1337"/>
      <c r="EN80" s="1337"/>
      <c r="EO80" s="1337"/>
      <c r="EP80" s="1337"/>
      <c r="EQ80" s="1337"/>
      <c r="ER80" s="1337"/>
      <c r="ES80" s="1338"/>
      <c r="ET80" s="1332" t="s">
        <v>17</v>
      </c>
      <c r="EU80" s="1332"/>
      <c r="EV80" s="1332"/>
      <c r="EW80" s="1332"/>
      <c r="EX80" s="1336"/>
      <c r="EY80" s="1337"/>
      <c r="EZ80" s="1337"/>
      <c r="FA80" s="1337"/>
      <c r="FB80" s="1337"/>
      <c r="FC80" s="1338"/>
      <c r="FD80" s="1777" t="s">
        <v>15</v>
      </c>
      <c r="FE80" s="1777"/>
      <c r="FF80" s="1777"/>
      <c r="FG80" s="1777"/>
      <c r="FH80" s="1336"/>
      <c r="FI80" s="1337"/>
      <c r="FJ80" s="1337"/>
      <c r="FK80" s="1337"/>
      <c r="FL80" s="1337"/>
      <c r="FM80" s="1337"/>
      <c r="FN80" s="1337"/>
      <c r="FO80" s="1337"/>
      <c r="FP80" s="1337"/>
      <c r="FQ80" s="1337"/>
      <c r="FR80" s="1337"/>
      <c r="FS80" s="1337"/>
      <c r="FT80" s="1337"/>
      <c r="FU80" s="1337"/>
      <c r="FV80" s="1337"/>
      <c r="FW80" s="1338"/>
      <c r="FX80" s="1777" t="s">
        <v>127</v>
      </c>
      <c r="FY80" s="1777"/>
      <c r="FZ80" s="1777"/>
      <c r="GA80" s="1777"/>
      <c r="GB80" s="1777"/>
      <c r="GC80" s="1777"/>
      <c r="GD80" s="1777"/>
      <c r="GE80" s="1777"/>
      <c r="GF80" s="1777"/>
      <c r="GG80" s="1777"/>
      <c r="GH80" s="1336"/>
      <c r="GI80" s="1337"/>
      <c r="GJ80" s="1337"/>
      <c r="GK80" s="1337"/>
      <c r="GL80" s="1337"/>
      <c r="GM80" s="1337"/>
      <c r="GN80" s="1337"/>
      <c r="GO80" s="1337"/>
      <c r="GP80" s="1337"/>
      <c r="GQ80" s="1337"/>
      <c r="GR80" s="1337"/>
      <c r="GS80" s="1337"/>
      <c r="GT80" s="1337"/>
      <c r="GU80" s="1337"/>
      <c r="GV80" s="1337"/>
      <c r="GW80" s="1599"/>
      <c r="GX80" s="3"/>
      <c r="GY80" s="1274" t="s">
        <v>133</v>
      </c>
      <c r="GZ80" s="1777"/>
      <c r="HA80" s="1777"/>
      <c r="HB80" s="1777"/>
      <c r="HC80" s="1777"/>
      <c r="HD80" s="1777"/>
      <c r="HE80" s="1777"/>
      <c r="HF80" s="1777"/>
      <c r="HG80" s="1777"/>
      <c r="HH80" s="1777"/>
      <c r="HI80" s="1331" t="s">
        <v>153</v>
      </c>
      <c r="HJ80" s="1332"/>
      <c r="HK80" s="1332"/>
      <c r="HL80" s="1332"/>
      <c r="HM80" s="1332"/>
      <c r="HN80" s="1332"/>
      <c r="HO80" s="1332"/>
      <c r="HP80" s="1332"/>
      <c r="HQ80" s="1332"/>
      <c r="HR80" s="1332"/>
      <c r="HS80" s="1332"/>
      <c r="HT80" s="1332"/>
      <c r="HU80" s="1332"/>
      <c r="HV80" s="1332"/>
      <c r="HW80" s="1332"/>
      <c r="HX80" s="1865" t="s">
        <v>151</v>
      </c>
      <c r="HY80" s="1866"/>
      <c r="HZ80" s="3"/>
    </row>
    <row r="81" spans="1:234" ht="5.25" customHeight="1">
      <c r="A81" s="2000"/>
      <c r="B81" s="2001"/>
      <c r="C81" s="2001"/>
      <c r="D81" s="2001"/>
      <c r="E81" s="2002"/>
      <c r="F81" s="1428"/>
      <c r="G81" s="1430"/>
      <c r="H81" s="1504" t="s">
        <v>461</v>
      </c>
      <c r="I81" s="1504"/>
      <c r="J81" s="1504"/>
      <c r="K81" s="1504"/>
      <c r="L81" s="1504"/>
      <c r="M81" s="1504"/>
      <c r="N81" s="1276" t="str">
        <f>IF(入力シート!Y64&gt;=1,IF(入力シート!Y56&gt;15,入力シート!Z56,""),"")</f>
        <v/>
      </c>
      <c r="O81" s="1276"/>
      <c r="P81" s="1276"/>
      <c r="Q81" s="1276"/>
      <c r="R81" s="1276"/>
      <c r="S81" s="1276"/>
      <c r="T81" s="1276"/>
      <c r="U81" s="1276"/>
      <c r="V81" s="1276"/>
      <c r="W81" s="1276"/>
      <c r="X81" s="1276"/>
      <c r="Y81" s="1276"/>
      <c r="Z81" s="1276"/>
      <c r="AA81" s="1276"/>
      <c r="AB81" s="1276"/>
      <c r="AC81" s="1276"/>
      <c r="AD81" s="1276"/>
      <c r="AE81" s="1550"/>
      <c r="AF81" s="1550"/>
      <c r="AG81" s="1550"/>
      <c r="AH81" s="1550"/>
      <c r="AI81" s="1550"/>
      <c r="AJ81" s="1590"/>
      <c r="AK81" s="1590"/>
      <c r="AL81" s="1590"/>
      <c r="AM81" s="1590"/>
      <c r="AN81" s="1590"/>
      <c r="AO81" s="1590"/>
      <c r="AP81" s="1590"/>
      <c r="AQ81" s="1590"/>
      <c r="AR81" s="1590"/>
      <c r="AS81" s="1590"/>
      <c r="AT81" s="1590"/>
      <c r="AU81" s="1590"/>
      <c r="AV81" s="1590"/>
      <c r="AW81" s="1550"/>
      <c r="AX81" s="1550"/>
      <c r="AY81" s="1550"/>
      <c r="AZ81" s="1550"/>
      <c r="BA81" s="1550"/>
      <c r="BB81" s="1550"/>
      <c r="BC81" s="1550"/>
      <c r="BD81" s="1502"/>
      <c r="BE81" s="1502"/>
      <c r="BF81" s="1502"/>
      <c r="BG81" s="1502"/>
      <c r="BH81" s="1502"/>
      <c r="BI81" s="1504"/>
      <c r="BJ81" s="1504"/>
      <c r="BK81" s="1504"/>
      <c r="BL81" s="1504"/>
      <c r="BM81" s="1502"/>
      <c r="BN81" s="1502"/>
      <c r="BO81" s="1502"/>
      <c r="BP81" s="1502"/>
      <c r="BQ81" s="1554"/>
      <c r="BR81" s="2"/>
      <c r="BS81" s="2"/>
      <c r="BT81" s="1730"/>
      <c r="BU81" s="1731"/>
      <c r="BV81" s="1731"/>
      <c r="BW81" s="1731"/>
      <c r="BX81" s="1731"/>
      <c r="BY81" s="1731"/>
      <c r="BZ81" s="1460"/>
      <c r="CA81" s="1461"/>
      <c r="CB81" s="1461"/>
      <c r="CC81" s="1462"/>
      <c r="CD81" s="1461"/>
      <c r="CE81" s="1461"/>
      <c r="CF81" s="1461"/>
      <c r="CG81" s="1461"/>
      <c r="CH81" s="1461"/>
      <c r="CI81" s="1461"/>
      <c r="CJ81" s="1461"/>
      <c r="CK81" s="1461"/>
      <c r="CL81" s="1461"/>
      <c r="CM81" s="1461"/>
      <c r="CN81" s="1461"/>
      <c r="CO81" s="1462"/>
      <c r="CP81" s="1451"/>
      <c r="CQ81" s="1452"/>
      <c r="CR81" s="1452"/>
      <c r="CS81" s="1453"/>
      <c r="CT81" s="1224"/>
      <c r="CU81" s="1225"/>
      <c r="CV81" s="1225"/>
      <c r="CW81" s="1225"/>
      <c r="CX81" s="1225"/>
      <c r="CY81" s="1225"/>
      <c r="CZ81" s="1225"/>
      <c r="DA81" s="1225"/>
      <c r="DB81" s="1225"/>
      <c r="DC81" s="1225"/>
      <c r="DD81" s="1225"/>
      <c r="DE81" s="1225"/>
      <c r="DF81" s="1225"/>
      <c r="DG81" s="1225"/>
      <c r="DH81" s="1225"/>
      <c r="DI81" s="1225"/>
      <c r="DJ81" s="1225"/>
      <c r="DK81" s="1225"/>
      <c r="DL81" s="1228"/>
      <c r="DM81" s="1229"/>
      <c r="DN81" s="6"/>
      <c r="DO81" s="1359"/>
      <c r="DP81" s="1497"/>
      <c r="DQ81" s="1299"/>
      <c r="DR81" s="1300"/>
      <c r="DS81" s="1300"/>
      <c r="DT81" s="1334"/>
      <c r="DU81" s="1294"/>
      <c r="DV81" s="1246"/>
      <c r="DW81" s="1246"/>
      <c r="DX81" s="1246"/>
      <c r="DY81" s="1246"/>
      <c r="DZ81" s="1246"/>
      <c r="EA81" s="1246"/>
      <c r="EB81" s="1246"/>
      <c r="EC81" s="1246"/>
      <c r="ED81" s="1246"/>
      <c r="EE81" s="1246"/>
      <c r="EF81" s="1246"/>
      <c r="EG81" s="1246"/>
      <c r="EH81" s="1246"/>
      <c r="EI81" s="1246"/>
      <c r="EJ81" s="1246"/>
      <c r="EK81" s="1246"/>
      <c r="EL81" s="1246"/>
      <c r="EM81" s="1246"/>
      <c r="EN81" s="1246"/>
      <c r="EO81" s="1246"/>
      <c r="EP81" s="1246"/>
      <c r="EQ81" s="1246"/>
      <c r="ER81" s="1246"/>
      <c r="ES81" s="1295"/>
      <c r="ET81" s="1300"/>
      <c r="EU81" s="1300"/>
      <c r="EV81" s="1300"/>
      <c r="EW81" s="1300"/>
      <c r="EX81" s="1294"/>
      <c r="EY81" s="1246"/>
      <c r="EZ81" s="1246"/>
      <c r="FA81" s="1246"/>
      <c r="FB81" s="1246"/>
      <c r="FC81" s="1295"/>
      <c r="FD81" s="1348"/>
      <c r="FE81" s="1348"/>
      <c r="FF81" s="1348"/>
      <c r="FG81" s="1348"/>
      <c r="FH81" s="1294"/>
      <c r="FI81" s="1246"/>
      <c r="FJ81" s="1246"/>
      <c r="FK81" s="1246"/>
      <c r="FL81" s="1246"/>
      <c r="FM81" s="1246"/>
      <c r="FN81" s="1246"/>
      <c r="FO81" s="1246"/>
      <c r="FP81" s="1246"/>
      <c r="FQ81" s="1246"/>
      <c r="FR81" s="1246"/>
      <c r="FS81" s="1246"/>
      <c r="FT81" s="1246"/>
      <c r="FU81" s="1246"/>
      <c r="FV81" s="1246"/>
      <c r="FW81" s="1295"/>
      <c r="FX81" s="1348"/>
      <c r="FY81" s="1348"/>
      <c r="FZ81" s="1348"/>
      <c r="GA81" s="1348"/>
      <c r="GB81" s="1348"/>
      <c r="GC81" s="1348"/>
      <c r="GD81" s="1348"/>
      <c r="GE81" s="1348"/>
      <c r="GF81" s="1348"/>
      <c r="GG81" s="1348"/>
      <c r="GH81" s="1294"/>
      <c r="GI81" s="1246"/>
      <c r="GJ81" s="1246"/>
      <c r="GK81" s="1246"/>
      <c r="GL81" s="1246"/>
      <c r="GM81" s="1246"/>
      <c r="GN81" s="1246"/>
      <c r="GO81" s="1246"/>
      <c r="GP81" s="1246"/>
      <c r="GQ81" s="1246"/>
      <c r="GR81" s="1246"/>
      <c r="GS81" s="1246"/>
      <c r="GT81" s="1246"/>
      <c r="GU81" s="1246"/>
      <c r="GV81" s="1246"/>
      <c r="GW81" s="1247"/>
      <c r="GX81" s="3"/>
      <c r="GY81" s="1778"/>
      <c r="GZ81" s="1348"/>
      <c r="HA81" s="1348"/>
      <c r="HB81" s="1348"/>
      <c r="HC81" s="1348"/>
      <c r="HD81" s="1348"/>
      <c r="HE81" s="1348"/>
      <c r="HF81" s="1348"/>
      <c r="HG81" s="1348"/>
      <c r="HH81" s="1348"/>
      <c r="HI81" s="1299"/>
      <c r="HJ81" s="1300"/>
      <c r="HK81" s="1300"/>
      <c r="HL81" s="1300"/>
      <c r="HM81" s="1300"/>
      <c r="HN81" s="1300"/>
      <c r="HO81" s="1300"/>
      <c r="HP81" s="1300"/>
      <c r="HQ81" s="1300"/>
      <c r="HR81" s="1300"/>
      <c r="HS81" s="1300"/>
      <c r="HT81" s="1300"/>
      <c r="HU81" s="1300"/>
      <c r="HV81" s="1300"/>
      <c r="HW81" s="1300"/>
      <c r="HX81" s="1795"/>
      <c r="HY81" s="1796"/>
      <c r="HZ81" s="3"/>
    </row>
    <row r="82" spans="1:234" ht="5.25" customHeight="1">
      <c r="A82" s="2000"/>
      <c r="B82" s="2001"/>
      <c r="C82" s="2001"/>
      <c r="D82" s="2001"/>
      <c r="E82" s="2002"/>
      <c r="F82" s="1428"/>
      <c r="G82" s="1430"/>
      <c r="H82" s="1504"/>
      <c r="I82" s="1504"/>
      <c r="J82" s="1504"/>
      <c r="K82" s="1504"/>
      <c r="L82" s="1504"/>
      <c r="M82" s="1504"/>
      <c r="N82" s="1276"/>
      <c r="O82" s="1276"/>
      <c r="P82" s="1276"/>
      <c r="Q82" s="1276"/>
      <c r="R82" s="1276"/>
      <c r="S82" s="1276"/>
      <c r="T82" s="1276"/>
      <c r="U82" s="1276"/>
      <c r="V82" s="1276"/>
      <c r="W82" s="1276"/>
      <c r="X82" s="1276"/>
      <c r="Y82" s="1276"/>
      <c r="Z82" s="1276"/>
      <c r="AA82" s="1276"/>
      <c r="AB82" s="1276"/>
      <c r="AC82" s="1276"/>
      <c r="AD82" s="1276"/>
      <c r="AE82" s="1550"/>
      <c r="AF82" s="1550"/>
      <c r="AG82" s="1550"/>
      <c r="AH82" s="1550"/>
      <c r="AI82" s="1550"/>
      <c r="AJ82" s="1590"/>
      <c r="AK82" s="1590"/>
      <c r="AL82" s="1590"/>
      <c r="AM82" s="1590"/>
      <c r="AN82" s="1590"/>
      <c r="AO82" s="1590"/>
      <c r="AP82" s="1590"/>
      <c r="AQ82" s="1590"/>
      <c r="AR82" s="1590"/>
      <c r="AS82" s="1590"/>
      <c r="AT82" s="1590"/>
      <c r="AU82" s="1590"/>
      <c r="AV82" s="1590"/>
      <c r="AW82" s="1550"/>
      <c r="AX82" s="1550"/>
      <c r="AY82" s="1550"/>
      <c r="AZ82" s="1550"/>
      <c r="BA82" s="1550"/>
      <c r="BB82" s="1550"/>
      <c r="BC82" s="1550"/>
      <c r="BD82" s="1502"/>
      <c r="BE82" s="1502"/>
      <c r="BF82" s="1502"/>
      <c r="BG82" s="1502"/>
      <c r="BH82" s="1502"/>
      <c r="BI82" s="1504"/>
      <c r="BJ82" s="1504"/>
      <c r="BK82" s="1504"/>
      <c r="BL82" s="1504"/>
      <c r="BM82" s="1502"/>
      <c r="BN82" s="1502"/>
      <c r="BO82" s="1502"/>
      <c r="BP82" s="1502"/>
      <c r="BQ82" s="1554"/>
      <c r="BR82" s="2"/>
      <c r="BS82" s="2"/>
      <c r="BT82" s="1730"/>
      <c r="BU82" s="1731"/>
      <c r="BV82" s="1731"/>
      <c r="BW82" s="1731"/>
      <c r="BX82" s="1731"/>
      <c r="BY82" s="1731"/>
      <c r="BZ82" s="1460"/>
      <c r="CA82" s="1461"/>
      <c r="CB82" s="1461"/>
      <c r="CC82" s="1462"/>
      <c r="CD82" s="1461"/>
      <c r="CE82" s="1461"/>
      <c r="CF82" s="1461"/>
      <c r="CG82" s="1461"/>
      <c r="CH82" s="1461"/>
      <c r="CI82" s="1461"/>
      <c r="CJ82" s="1461"/>
      <c r="CK82" s="1461"/>
      <c r="CL82" s="1461"/>
      <c r="CM82" s="1461"/>
      <c r="CN82" s="1461"/>
      <c r="CO82" s="1462"/>
      <c r="CP82" s="1454"/>
      <c r="CQ82" s="1455"/>
      <c r="CR82" s="1455"/>
      <c r="CS82" s="1456"/>
      <c r="CT82" s="1224"/>
      <c r="CU82" s="1225"/>
      <c r="CV82" s="1225"/>
      <c r="CW82" s="1225"/>
      <c r="CX82" s="1225"/>
      <c r="CY82" s="1225"/>
      <c r="CZ82" s="1225"/>
      <c r="DA82" s="1225"/>
      <c r="DB82" s="1225"/>
      <c r="DC82" s="1225"/>
      <c r="DD82" s="1225"/>
      <c r="DE82" s="1225"/>
      <c r="DF82" s="1225"/>
      <c r="DG82" s="1225"/>
      <c r="DH82" s="1225"/>
      <c r="DI82" s="1225"/>
      <c r="DJ82" s="1225"/>
      <c r="DK82" s="1225"/>
      <c r="DL82" s="1228"/>
      <c r="DM82" s="1229"/>
      <c r="DN82" s="6"/>
      <c r="DO82" s="1359"/>
      <c r="DP82" s="1497"/>
      <c r="DQ82" s="1299"/>
      <c r="DR82" s="1300"/>
      <c r="DS82" s="1300"/>
      <c r="DT82" s="1334"/>
      <c r="DU82" s="1294"/>
      <c r="DV82" s="1246"/>
      <c r="DW82" s="1246"/>
      <c r="DX82" s="1246"/>
      <c r="DY82" s="1246"/>
      <c r="DZ82" s="1246"/>
      <c r="EA82" s="1246"/>
      <c r="EB82" s="1246"/>
      <c r="EC82" s="1246"/>
      <c r="ED82" s="1246"/>
      <c r="EE82" s="1246"/>
      <c r="EF82" s="1246"/>
      <c r="EG82" s="1246"/>
      <c r="EH82" s="1246"/>
      <c r="EI82" s="1246"/>
      <c r="EJ82" s="1246"/>
      <c r="EK82" s="1246"/>
      <c r="EL82" s="1246"/>
      <c r="EM82" s="1246"/>
      <c r="EN82" s="1246"/>
      <c r="EO82" s="1246"/>
      <c r="EP82" s="1246"/>
      <c r="EQ82" s="1246"/>
      <c r="ER82" s="1246"/>
      <c r="ES82" s="1295"/>
      <c r="ET82" s="1300"/>
      <c r="EU82" s="1300"/>
      <c r="EV82" s="1300"/>
      <c r="EW82" s="1300"/>
      <c r="EX82" s="1294"/>
      <c r="EY82" s="1246"/>
      <c r="EZ82" s="1246"/>
      <c r="FA82" s="1246"/>
      <c r="FB82" s="1246"/>
      <c r="FC82" s="1295"/>
      <c r="FD82" s="1348"/>
      <c r="FE82" s="1348"/>
      <c r="FF82" s="1348"/>
      <c r="FG82" s="1348"/>
      <c r="FH82" s="1294"/>
      <c r="FI82" s="1246"/>
      <c r="FJ82" s="1246"/>
      <c r="FK82" s="1246"/>
      <c r="FL82" s="1246"/>
      <c r="FM82" s="1246"/>
      <c r="FN82" s="1246"/>
      <c r="FO82" s="1246"/>
      <c r="FP82" s="1246"/>
      <c r="FQ82" s="1246"/>
      <c r="FR82" s="1246"/>
      <c r="FS82" s="1246"/>
      <c r="FT82" s="1246"/>
      <c r="FU82" s="1246"/>
      <c r="FV82" s="1246"/>
      <c r="FW82" s="1295"/>
      <c r="FX82" s="1348"/>
      <c r="FY82" s="1348"/>
      <c r="FZ82" s="1348"/>
      <c r="GA82" s="1348"/>
      <c r="GB82" s="1348"/>
      <c r="GC82" s="1348"/>
      <c r="GD82" s="1348"/>
      <c r="GE82" s="1348"/>
      <c r="GF82" s="1348"/>
      <c r="GG82" s="1348"/>
      <c r="GH82" s="1294"/>
      <c r="GI82" s="1246"/>
      <c r="GJ82" s="1246"/>
      <c r="GK82" s="1246"/>
      <c r="GL82" s="1246"/>
      <c r="GM82" s="1246"/>
      <c r="GN82" s="1246"/>
      <c r="GO82" s="1246"/>
      <c r="GP82" s="1246"/>
      <c r="GQ82" s="1246"/>
      <c r="GR82" s="1246"/>
      <c r="GS82" s="1246"/>
      <c r="GT82" s="1246"/>
      <c r="GU82" s="1246"/>
      <c r="GV82" s="1246"/>
      <c r="GW82" s="1247"/>
      <c r="GX82" s="3"/>
      <c r="GY82" s="1778"/>
      <c r="GZ82" s="1348"/>
      <c r="HA82" s="1348"/>
      <c r="HB82" s="1348"/>
      <c r="HC82" s="1348"/>
      <c r="HD82" s="1348"/>
      <c r="HE82" s="1348"/>
      <c r="HF82" s="1348"/>
      <c r="HG82" s="1348"/>
      <c r="HH82" s="1348"/>
      <c r="HI82" s="1149"/>
      <c r="HJ82" s="1150"/>
      <c r="HK82" s="1150"/>
      <c r="HL82" s="1150"/>
      <c r="HM82" s="1150"/>
      <c r="HN82" s="1150"/>
      <c r="HO82" s="1150"/>
      <c r="HP82" s="1150"/>
      <c r="HQ82" s="1150"/>
      <c r="HR82" s="1150"/>
      <c r="HS82" s="1150"/>
      <c r="HT82" s="1150"/>
      <c r="HU82" s="1150"/>
      <c r="HV82" s="1150"/>
      <c r="HW82" s="1150"/>
      <c r="HX82" s="1795"/>
      <c r="HY82" s="1796"/>
      <c r="HZ82" s="3"/>
    </row>
    <row r="83" spans="1:234" ht="5.25" customHeight="1">
      <c r="A83" s="2000"/>
      <c r="B83" s="2001"/>
      <c r="C83" s="2001"/>
      <c r="D83" s="2001"/>
      <c r="E83" s="2002"/>
      <c r="F83" s="1428"/>
      <c r="G83" s="1430"/>
      <c r="H83" s="1504"/>
      <c r="I83" s="1504"/>
      <c r="J83" s="1504"/>
      <c r="K83" s="1504"/>
      <c r="L83" s="1504"/>
      <c r="M83" s="1504"/>
      <c r="N83" s="1276"/>
      <c r="O83" s="1276"/>
      <c r="P83" s="1276"/>
      <c r="Q83" s="1276"/>
      <c r="R83" s="1276"/>
      <c r="S83" s="1276"/>
      <c r="T83" s="1276"/>
      <c r="U83" s="1276"/>
      <c r="V83" s="1276"/>
      <c r="W83" s="1276"/>
      <c r="X83" s="1276"/>
      <c r="Y83" s="1276"/>
      <c r="Z83" s="1276"/>
      <c r="AA83" s="1276"/>
      <c r="AB83" s="1276"/>
      <c r="AC83" s="1276"/>
      <c r="AD83" s="1276"/>
      <c r="AE83" s="1550"/>
      <c r="AF83" s="1550"/>
      <c r="AG83" s="1550"/>
      <c r="AH83" s="1550"/>
      <c r="AI83" s="1550"/>
      <c r="AJ83" s="1590"/>
      <c r="AK83" s="1590"/>
      <c r="AL83" s="1590"/>
      <c r="AM83" s="1590"/>
      <c r="AN83" s="1590"/>
      <c r="AO83" s="1590"/>
      <c r="AP83" s="1590"/>
      <c r="AQ83" s="1590"/>
      <c r="AR83" s="1590"/>
      <c r="AS83" s="1590"/>
      <c r="AT83" s="1590"/>
      <c r="AU83" s="1590"/>
      <c r="AV83" s="1590"/>
      <c r="AW83" s="1550"/>
      <c r="AX83" s="1550"/>
      <c r="AY83" s="1550"/>
      <c r="AZ83" s="1550"/>
      <c r="BA83" s="1550"/>
      <c r="BB83" s="1550"/>
      <c r="BC83" s="1550"/>
      <c r="BD83" s="1502"/>
      <c r="BE83" s="1502"/>
      <c r="BF83" s="1502"/>
      <c r="BG83" s="1502"/>
      <c r="BH83" s="1502"/>
      <c r="BI83" s="1504"/>
      <c r="BJ83" s="1504"/>
      <c r="BK83" s="1504"/>
      <c r="BL83" s="1504"/>
      <c r="BM83" s="1502"/>
      <c r="BN83" s="1502"/>
      <c r="BO83" s="1502"/>
      <c r="BP83" s="1502"/>
      <c r="BQ83" s="1554"/>
      <c r="BR83" s="2"/>
      <c r="BS83" s="2"/>
      <c r="BT83" s="1730"/>
      <c r="BU83" s="1731"/>
      <c r="BV83" s="1731"/>
      <c r="BW83" s="1731"/>
      <c r="BX83" s="1731"/>
      <c r="BY83" s="1731"/>
      <c r="BZ83" s="1460"/>
      <c r="CA83" s="1461"/>
      <c r="CB83" s="1461"/>
      <c r="CC83" s="1462"/>
      <c r="CD83" s="1458" t="s">
        <v>484</v>
      </c>
      <c r="CE83" s="1458"/>
      <c r="CF83" s="1458"/>
      <c r="CG83" s="1458"/>
      <c r="CH83" s="1458"/>
      <c r="CI83" s="1458"/>
      <c r="CJ83" s="1458"/>
      <c r="CK83" s="1458"/>
      <c r="CL83" s="1458"/>
      <c r="CM83" s="1458"/>
      <c r="CN83" s="1458"/>
      <c r="CO83" s="1459"/>
      <c r="CP83" s="1484" t="s">
        <v>50</v>
      </c>
      <c r="CQ83" s="1485"/>
      <c r="CR83" s="1485"/>
      <c r="CS83" s="1486"/>
      <c r="CT83" s="1224" t="str">
        <f>IF(入力シート!G24="","",入力シート!G24)</f>
        <v/>
      </c>
      <c r="CU83" s="1225"/>
      <c r="CV83" s="1225"/>
      <c r="CW83" s="1225"/>
      <c r="CX83" s="1225"/>
      <c r="CY83" s="1225"/>
      <c r="CZ83" s="1225"/>
      <c r="DA83" s="1225"/>
      <c r="DB83" s="1225"/>
      <c r="DC83" s="1225"/>
      <c r="DD83" s="1225"/>
      <c r="DE83" s="1225"/>
      <c r="DF83" s="1225"/>
      <c r="DG83" s="1225"/>
      <c r="DH83" s="1225"/>
      <c r="DI83" s="1225"/>
      <c r="DJ83" s="1225"/>
      <c r="DK83" s="1225"/>
      <c r="DL83" s="1226"/>
      <c r="DM83" s="1227"/>
      <c r="DN83" s="6"/>
      <c r="DO83" s="1359"/>
      <c r="DP83" s="1497"/>
      <c r="DQ83" s="1301"/>
      <c r="DR83" s="1302"/>
      <c r="DS83" s="1302"/>
      <c r="DT83" s="1335"/>
      <c r="DU83" s="1296"/>
      <c r="DV83" s="1146"/>
      <c r="DW83" s="1146"/>
      <c r="DX83" s="1146"/>
      <c r="DY83" s="1146"/>
      <c r="DZ83" s="1146"/>
      <c r="EA83" s="1146"/>
      <c r="EB83" s="1146"/>
      <c r="EC83" s="1146"/>
      <c r="ED83" s="1146"/>
      <c r="EE83" s="1146"/>
      <c r="EF83" s="1146"/>
      <c r="EG83" s="1146"/>
      <c r="EH83" s="1146"/>
      <c r="EI83" s="1146"/>
      <c r="EJ83" s="1146"/>
      <c r="EK83" s="1146"/>
      <c r="EL83" s="1146"/>
      <c r="EM83" s="1146"/>
      <c r="EN83" s="1146"/>
      <c r="EO83" s="1146"/>
      <c r="EP83" s="1146"/>
      <c r="EQ83" s="1146"/>
      <c r="ER83" s="1146"/>
      <c r="ES83" s="1159"/>
      <c r="ET83" s="1300"/>
      <c r="EU83" s="1300"/>
      <c r="EV83" s="1300"/>
      <c r="EW83" s="1300"/>
      <c r="EX83" s="1296"/>
      <c r="EY83" s="1146"/>
      <c r="EZ83" s="1146"/>
      <c r="FA83" s="1146"/>
      <c r="FB83" s="1146"/>
      <c r="FC83" s="1159"/>
      <c r="FD83" s="1348"/>
      <c r="FE83" s="1348"/>
      <c r="FF83" s="1348"/>
      <c r="FG83" s="1348"/>
      <c r="FH83" s="1296"/>
      <c r="FI83" s="1146"/>
      <c r="FJ83" s="1146"/>
      <c r="FK83" s="1146"/>
      <c r="FL83" s="1146"/>
      <c r="FM83" s="1146"/>
      <c r="FN83" s="1146"/>
      <c r="FO83" s="1146"/>
      <c r="FP83" s="1146"/>
      <c r="FQ83" s="1146"/>
      <c r="FR83" s="1146"/>
      <c r="FS83" s="1146"/>
      <c r="FT83" s="1146"/>
      <c r="FU83" s="1146"/>
      <c r="FV83" s="1146"/>
      <c r="FW83" s="1159"/>
      <c r="FX83" s="1348"/>
      <c r="FY83" s="1348"/>
      <c r="FZ83" s="1348"/>
      <c r="GA83" s="1348"/>
      <c r="GB83" s="1348"/>
      <c r="GC83" s="1348"/>
      <c r="GD83" s="1348"/>
      <c r="GE83" s="1348"/>
      <c r="GF83" s="1348"/>
      <c r="GG83" s="1348"/>
      <c r="GH83" s="1296"/>
      <c r="GI83" s="1146"/>
      <c r="GJ83" s="1146"/>
      <c r="GK83" s="1146"/>
      <c r="GL83" s="1146"/>
      <c r="GM83" s="1146"/>
      <c r="GN83" s="1146"/>
      <c r="GO83" s="1146"/>
      <c r="GP83" s="1146"/>
      <c r="GQ83" s="1146"/>
      <c r="GR83" s="1146"/>
      <c r="GS83" s="1146"/>
      <c r="GT83" s="1146"/>
      <c r="GU83" s="1146"/>
      <c r="GV83" s="1146"/>
      <c r="GW83" s="1248"/>
      <c r="GX83" s="3"/>
      <c r="GY83" s="1778"/>
      <c r="GZ83" s="1348"/>
      <c r="HA83" s="1348"/>
      <c r="HB83" s="1348"/>
      <c r="HC83" s="1348"/>
      <c r="HD83" s="1348"/>
      <c r="HE83" s="1348"/>
      <c r="HF83" s="1348"/>
      <c r="HG83" s="1348"/>
      <c r="HH83" s="1348"/>
      <c r="HI83" s="1149"/>
      <c r="HJ83" s="1150"/>
      <c r="HK83" s="1150"/>
      <c r="HL83" s="1150"/>
      <c r="HM83" s="1150"/>
      <c r="HN83" s="1150"/>
      <c r="HO83" s="1150"/>
      <c r="HP83" s="1150"/>
      <c r="HQ83" s="1150"/>
      <c r="HR83" s="1150"/>
      <c r="HS83" s="1150"/>
      <c r="HT83" s="1150"/>
      <c r="HU83" s="1150"/>
      <c r="HV83" s="1150"/>
      <c r="HW83" s="1150"/>
      <c r="HX83" s="1795"/>
      <c r="HY83" s="1796"/>
      <c r="HZ83" s="3"/>
    </row>
    <row r="84" spans="1:234" ht="5.25" customHeight="1">
      <c r="A84" s="2000"/>
      <c r="B84" s="2001"/>
      <c r="C84" s="2001"/>
      <c r="D84" s="2001"/>
      <c r="E84" s="2002"/>
      <c r="F84" s="1428"/>
      <c r="G84" s="1430"/>
      <c r="H84" s="1563" t="s">
        <v>8</v>
      </c>
      <c r="I84" s="1552"/>
      <c r="J84" s="1552"/>
      <c r="K84" s="1552"/>
      <c r="L84" s="1552"/>
      <c r="M84" s="1552"/>
      <c r="N84" s="1552"/>
      <c r="O84" s="1552"/>
      <c r="P84" s="1552"/>
      <c r="Q84" s="1552"/>
      <c r="R84" s="1552"/>
      <c r="S84" s="1564"/>
      <c r="T84" s="1531" t="str">
        <f>IF(入力シート!Y64&gt;=1,IF(入力シート!$Y$56&gt;15,入力シート!AF56,""),"")</f>
        <v/>
      </c>
      <c r="U84" s="1569"/>
      <c r="V84" s="1570"/>
      <c r="W84" s="1547" t="str">
        <f>IF(入力シート!Y64&gt;=1,IF(入力シート!$Y$56&gt;15,入力シート!AG56,""),"")</f>
        <v/>
      </c>
      <c r="X84" s="1251"/>
      <c r="Y84" s="1561"/>
      <c r="Z84" s="1547" t="str">
        <f>IF(入力シート!Y64&gt;=1,IF(入力シート!$Y$56&gt;15,入力シート!AH56,""),"")</f>
        <v/>
      </c>
      <c r="AA84" s="1251"/>
      <c r="AB84" s="1561"/>
      <c r="AC84" s="1547" t="str">
        <f>IF(入力シート!Y64&gt;=1,IF(入力シート!$Y$56&gt;15,入力シート!AI56,""),"")</f>
        <v/>
      </c>
      <c r="AD84" s="1251"/>
      <c r="AE84" s="1561"/>
      <c r="AF84" s="1547" t="str">
        <f>IF(入力シート!Y64&gt;=1,IF(入力シート!$Y$56&gt;15,入力シート!AJ56,""),"")</f>
        <v/>
      </c>
      <c r="AG84" s="1251"/>
      <c r="AH84" s="1561"/>
      <c r="AI84" s="1547" t="str">
        <f>IF(入力シート!Y64&gt;=1,IF(入力シート!$Y$56&gt;15,入力シート!AK56,""),"")</f>
        <v/>
      </c>
      <c r="AJ84" s="1251"/>
      <c r="AK84" s="1251"/>
      <c r="AL84" s="1580" t="str">
        <f>IF(入力シート!Y64&gt;=1,IF(入力シート!$Y$56&gt;15,入力シート!AL56,""),"")</f>
        <v/>
      </c>
      <c r="AM84" s="1581"/>
      <c r="AN84" s="1589"/>
      <c r="AO84" s="1547" t="str">
        <f>IF(入力シート!Y64&gt;=1,IF(入力シート!$Y$56&gt;15,入力シート!AM56,""),"")</f>
        <v/>
      </c>
      <c r="AP84" s="1251"/>
      <c r="AQ84" s="1561"/>
      <c r="AR84" s="1547" t="str">
        <f>IF(入力シート!Y64&gt;=1,IF(入力シート!$Y$56&gt;15,入力シート!AN56,""),"")</f>
        <v/>
      </c>
      <c r="AS84" s="1251"/>
      <c r="AT84" s="1561"/>
      <c r="AU84" s="1547" t="str">
        <f>IF(入力シート!Y64&gt;=1,IF(入力シート!$Y$56&gt;15,入力シート!AO56,""),"")</f>
        <v/>
      </c>
      <c r="AV84" s="1251"/>
      <c r="AW84" s="1561"/>
      <c r="AX84" s="1547" t="str">
        <f>IF(入力シート!Y64&gt;=1,IF(入力シート!$Y$56&gt;15,入力シート!AP56,""),"")</f>
        <v/>
      </c>
      <c r="AY84" s="1251"/>
      <c r="AZ84" s="1561"/>
      <c r="BA84" s="1547" t="str">
        <f>IF(入力シート!Y64&gt;=1,IF(入力シート!$Y$56&gt;15,入力シート!AQ56,""),"")</f>
        <v/>
      </c>
      <c r="BB84" s="1251"/>
      <c r="BC84" s="1887"/>
      <c r="BD84" s="1563" t="s">
        <v>86</v>
      </c>
      <c r="BE84" s="1552"/>
      <c r="BF84" s="1552"/>
      <c r="BG84" s="1552"/>
      <c r="BH84" s="1564"/>
      <c r="BI84" s="1558" t="str">
        <f>IF(入力シート!Y64&gt;=1,IF(入力シート!Y56&gt;15,入力シート!AT56,""),"")</f>
        <v/>
      </c>
      <c r="BJ84" s="1193"/>
      <c r="BK84" s="1193"/>
      <c r="BL84" s="1193"/>
      <c r="BM84" s="1194"/>
      <c r="BN84" s="1551" t="s">
        <v>85</v>
      </c>
      <c r="BO84" s="1552"/>
      <c r="BP84" s="1552"/>
      <c r="BQ84" s="1552"/>
      <c r="BR84" s="2"/>
      <c r="BS84" s="2"/>
      <c r="BT84" s="1730"/>
      <c r="BU84" s="1731"/>
      <c r="BV84" s="1731"/>
      <c r="BW84" s="1731"/>
      <c r="BX84" s="1731"/>
      <c r="BY84" s="1731"/>
      <c r="BZ84" s="1460"/>
      <c r="CA84" s="1461"/>
      <c r="CB84" s="1461"/>
      <c r="CC84" s="1462"/>
      <c r="CD84" s="1461"/>
      <c r="CE84" s="1461"/>
      <c r="CF84" s="1461"/>
      <c r="CG84" s="1461"/>
      <c r="CH84" s="1461"/>
      <c r="CI84" s="1461"/>
      <c r="CJ84" s="1461"/>
      <c r="CK84" s="1461"/>
      <c r="CL84" s="1461"/>
      <c r="CM84" s="1461"/>
      <c r="CN84" s="1461"/>
      <c r="CO84" s="1462"/>
      <c r="CP84" s="1487"/>
      <c r="CQ84" s="1485"/>
      <c r="CR84" s="1485"/>
      <c r="CS84" s="1486"/>
      <c r="CT84" s="1224"/>
      <c r="CU84" s="1225"/>
      <c r="CV84" s="1225"/>
      <c r="CW84" s="1225"/>
      <c r="CX84" s="1225"/>
      <c r="CY84" s="1225"/>
      <c r="CZ84" s="1225"/>
      <c r="DA84" s="1225"/>
      <c r="DB84" s="1225"/>
      <c r="DC84" s="1225"/>
      <c r="DD84" s="1225"/>
      <c r="DE84" s="1225"/>
      <c r="DF84" s="1225"/>
      <c r="DG84" s="1225"/>
      <c r="DH84" s="1225"/>
      <c r="DI84" s="1225"/>
      <c r="DJ84" s="1225"/>
      <c r="DK84" s="1225"/>
      <c r="DL84" s="1228"/>
      <c r="DM84" s="1229"/>
      <c r="DN84" s="6"/>
      <c r="DO84" s="1359"/>
      <c r="DP84" s="1497"/>
      <c r="DQ84" s="1344" t="s">
        <v>126</v>
      </c>
      <c r="DR84" s="1345"/>
      <c r="DS84" s="1345"/>
      <c r="DT84" s="1346"/>
      <c r="DU84" s="1783"/>
      <c r="DV84" s="1315"/>
      <c r="DW84" s="1315"/>
      <c r="DX84" s="1315"/>
      <c r="DY84" s="1315"/>
      <c r="DZ84" s="1315"/>
      <c r="EA84" s="1315"/>
      <c r="EB84" s="1315"/>
      <c r="EC84" s="1315"/>
      <c r="ED84" s="1315"/>
      <c r="EE84" s="1315"/>
      <c r="EF84" s="1315"/>
      <c r="EG84" s="1315"/>
      <c r="EH84" s="1315"/>
      <c r="EI84" s="1315"/>
      <c r="EJ84" s="1315"/>
      <c r="EK84" s="1315"/>
      <c r="EL84" s="1315"/>
      <c r="EM84" s="1315"/>
      <c r="EN84" s="1315"/>
      <c r="EO84" s="1315"/>
      <c r="EP84" s="1315"/>
      <c r="EQ84" s="1315"/>
      <c r="ER84" s="1315"/>
      <c r="ES84" s="1315"/>
      <c r="ET84" s="1315"/>
      <c r="EU84" s="1315"/>
      <c r="EV84" s="1315"/>
      <c r="EW84" s="1315"/>
      <c r="EX84" s="1315"/>
      <c r="EY84" s="1315"/>
      <c r="EZ84" s="1315"/>
      <c r="FA84" s="1315"/>
      <c r="FB84" s="1315"/>
      <c r="FC84" s="1315"/>
      <c r="FD84" s="1315"/>
      <c r="FE84" s="1315"/>
      <c r="FF84" s="1315"/>
      <c r="FG84" s="1315"/>
      <c r="FH84" s="1315"/>
      <c r="FI84" s="1315"/>
      <c r="FJ84" s="1315"/>
      <c r="FK84" s="1315"/>
      <c r="FL84" s="1315"/>
      <c r="FM84" s="1315"/>
      <c r="FN84" s="1315"/>
      <c r="FO84" s="1315"/>
      <c r="FP84" s="1328"/>
      <c r="FQ84" s="1344" t="s">
        <v>128</v>
      </c>
      <c r="FR84" s="1345"/>
      <c r="FS84" s="1345"/>
      <c r="FT84" s="1346"/>
      <c r="FU84" s="1831"/>
      <c r="FV84" s="1831"/>
      <c r="FW84" s="1831"/>
      <c r="FX84" s="1831"/>
      <c r="FY84" s="1831"/>
      <c r="FZ84" s="1831"/>
      <c r="GA84" s="1831"/>
      <c r="GB84" s="1831"/>
      <c r="GC84" s="1831"/>
      <c r="GD84" s="1831"/>
      <c r="GE84" s="1831"/>
      <c r="GF84" s="1814"/>
      <c r="GG84" s="1814"/>
      <c r="GH84" s="1814"/>
      <c r="GI84" s="1814"/>
      <c r="GJ84" s="1814"/>
      <c r="GK84" s="1814"/>
      <c r="GL84" s="1814"/>
      <c r="GM84" s="1814"/>
      <c r="GN84" s="1814"/>
      <c r="GO84" s="1814"/>
      <c r="GP84" s="1814"/>
      <c r="GQ84" s="1814"/>
      <c r="GR84" s="1814"/>
      <c r="GS84" s="1814"/>
      <c r="GT84" s="1814"/>
      <c r="GU84" s="1814"/>
      <c r="GV84" s="1814"/>
      <c r="GW84" s="1815"/>
      <c r="GX84" s="3"/>
      <c r="GY84" s="1778"/>
      <c r="GZ84" s="1348"/>
      <c r="HA84" s="1348"/>
      <c r="HB84" s="1348"/>
      <c r="HC84" s="1348"/>
      <c r="HD84" s="1348"/>
      <c r="HE84" s="1348"/>
      <c r="HF84" s="1348"/>
      <c r="HG84" s="1348"/>
      <c r="HH84" s="1348"/>
      <c r="HI84" s="1139"/>
      <c r="HJ84" s="1140"/>
      <c r="HK84" s="1140"/>
      <c r="HL84" s="1140"/>
      <c r="HM84" s="1140"/>
      <c r="HN84" s="1140"/>
      <c r="HO84" s="1140"/>
      <c r="HP84" s="1140"/>
      <c r="HQ84" s="1140"/>
      <c r="HR84" s="1140"/>
      <c r="HS84" s="1140"/>
      <c r="HT84" s="1140"/>
      <c r="HU84" s="1140"/>
      <c r="HV84" s="1140"/>
      <c r="HW84" s="1140"/>
      <c r="HX84" s="1797"/>
      <c r="HY84" s="1798"/>
      <c r="HZ84" s="3"/>
    </row>
    <row r="85" spans="1:234" ht="5.25" customHeight="1">
      <c r="A85" s="2000"/>
      <c r="B85" s="2001"/>
      <c r="C85" s="2001"/>
      <c r="D85" s="2001"/>
      <c r="E85" s="2002"/>
      <c r="F85" s="1431"/>
      <c r="G85" s="1432"/>
      <c r="H85" s="1218"/>
      <c r="I85" s="1219"/>
      <c r="J85" s="1219"/>
      <c r="K85" s="1219"/>
      <c r="L85" s="1219"/>
      <c r="M85" s="1219"/>
      <c r="N85" s="1219"/>
      <c r="O85" s="1219"/>
      <c r="P85" s="1219"/>
      <c r="Q85" s="1219"/>
      <c r="R85" s="1219"/>
      <c r="S85" s="1220"/>
      <c r="T85" s="1586"/>
      <c r="U85" s="1587"/>
      <c r="V85" s="1588"/>
      <c r="W85" s="1548"/>
      <c r="X85" s="1549"/>
      <c r="Y85" s="1562"/>
      <c r="Z85" s="1548"/>
      <c r="AA85" s="1549"/>
      <c r="AB85" s="1562"/>
      <c r="AC85" s="1548"/>
      <c r="AD85" s="1549"/>
      <c r="AE85" s="1562"/>
      <c r="AF85" s="1548"/>
      <c r="AG85" s="1549"/>
      <c r="AH85" s="1562"/>
      <c r="AI85" s="1548"/>
      <c r="AJ85" s="1549"/>
      <c r="AK85" s="1549"/>
      <c r="AL85" s="1548"/>
      <c r="AM85" s="1549"/>
      <c r="AN85" s="1562"/>
      <c r="AO85" s="1548"/>
      <c r="AP85" s="1549"/>
      <c r="AQ85" s="1562"/>
      <c r="AR85" s="1548"/>
      <c r="AS85" s="1549"/>
      <c r="AT85" s="1562"/>
      <c r="AU85" s="1548"/>
      <c r="AV85" s="1549"/>
      <c r="AW85" s="1562"/>
      <c r="AX85" s="1548"/>
      <c r="AY85" s="1549"/>
      <c r="AZ85" s="1562"/>
      <c r="BA85" s="1548"/>
      <c r="BB85" s="1549"/>
      <c r="BC85" s="1592"/>
      <c r="BD85" s="1218"/>
      <c r="BE85" s="1219"/>
      <c r="BF85" s="1219"/>
      <c r="BG85" s="1219"/>
      <c r="BH85" s="1220"/>
      <c r="BI85" s="1559"/>
      <c r="BJ85" s="1243"/>
      <c r="BK85" s="1243"/>
      <c r="BL85" s="1243"/>
      <c r="BM85" s="1560"/>
      <c r="BN85" s="1553"/>
      <c r="BO85" s="1219"/>
      <c r="BP85" s="1219"/>
      <c r="BQ85" s="1219"/>
      <c r="BR85" s="2"/>
      <c r="BS85" s="2"/>
      <c r="BT85" s="1730"/>
      <c r="BU85" s="1731"/>
      <c r="BV85" s="1731"/>
      <c r="BW85" s="1731"/>
      <c r="BX85" s="1731"/>
      <c r="BY85" s="1731"/>
      <c r="BZ85" s="1460"/>
      <c r="CA85" s="1461"/>
      <c r="CB85" s="1461"/>
      <c r="CC85" s="1462"/>
      <c r="CD85" s="1461"/>
      <c r="CE85" s="1461"/>
      <c r="CF85" s="1461"/>
      <c r="CG85" s="1461"/>
      <c r="CH85" s="1461"/>
      <c r="CI85" s="1461"/>
      <c r="CJ85" s="1461"/>
      <c r="CK85" s="1461"/>
      <c r="CL85" s="1461"/>
      <c r="CM85" s="1461"/>
      <c r="CN85" s="1461"/>
      <c r="CO85" s="1462"/>
      <c r="CP85" s="1487"/>
      <c r="CQ85" s="1485"/>
      <c r="CR85" s="1485"/>
      <c r="CS85" s="1486"/>
      <c r="CT85" s="1224"/>
      <c r="CU85" s="1225"/>
      <c r="CV85" s="1225"/>
      <c r="CW85" s="1225"/>
      <c r="CX85" s="1225"/>
      <c r="CY85" s="1225"/>
      <c r="CZ85" s="1225"/>
      <c r="DA85" s="1225"/>
      <c r="DB85" s="1225"/>
      <c r="DC85" s="1225"/>
      <c r="DD85" s="1225"/>
      <c r="DE85" s="1225"/>
      <c r="DF85" s="1225"/>
      <c r="DG85" s="1225"/>
      <c r="DH85" s="1225"/>
      <c r="DI85" s="1225"/>
      <c r="DJ85" s="1225"/>
      <c r="DK85" s="1225"/>
      <c r="DL85" s="1228"/>
      <c r="DM85" s="1229"/>
      <c r="DN85" s="6"/>
      <c r="DO85" s="1359"/>
      <c r="DP85" s="1497"/>
      <c r="DQ85" s="1347"/>
      <c r="DR85" s="1348"/>
      <c r="DS85" s="1348"/>
      <c r="DT85" s="1349"/>
      <c r="DU85" s="1784"/>
      <c r="DV85" s="1316"/>
      <c r="DW85" s="1316"/>
      <c r="DX85" s="1316"/>
      <c r="DY85" s="1316"/>
      <c r="DZ85" s="1316"/>
      <c r="EA85" s="1316"/>
      <c r="EB85" s="1316"/>
      <c r="EC85" s="1316"/>
      <c r="ED85" s="1316"/>
      <c r="EE85" s="1316"/>
      <c r="EF85" s="1316"/>
      <c r="EG85" s="1316"/>
      <c r="EH85" s="1316"/>
      <c r="EI85" s="1316"/>
      <c r="EJ85" s="1316"/>
      <c r="EK85" s="1316"/>
      <c r="EL85" s="1316"/>
      <c r="EM85" s="1316"/>
      <c r="EN85" s="1316"/>
      <c r="EO85" s="1316"/>
      <c r="EP85" s="1316"/>
      <c r="EQ85" s="1316"/>
      <c r="ER85" s="1316"/>
      <c r="ES85" s="1316"/>
      <c r="ET85" s="1316"/>
      <c r="EU85" s="1316"/>
      <c r="EV85" s="1316"/>
      <c r="EW85" s="1316"/>
      <c r="EX85" s="1316"/>
      <c r="EY85" s="1316"/>
      <c r="EZ85" s="1316"/>
      <c r="FA85" s="1316"/>
      <c r="FB85" s="1316"/>
      <c r="FC85" s="1316"/>
      <c r="FD85" s="1316"/>
      <c r="FE85" s="1316"/>
      <c r="FF85" s="1316"/>
      <c r="FG85" s="1316"/>
      <c r="FH85" s="1316"/>
      <c r="FI85" s="1316"/>
      <c r="FJ85" s="1316"/>
      <c r="FK85" s="1316"/>
      <c r="FL85" s="1316"/>
      <c r="FM85" s="1316"/>
      <c r="FN85" s="1316"/>
      <c r="FO85" s="1316"/>
      <c r="FP85" s="1329"/>
      <c r="FQ85" s="1347"/>
      <c r="FR85" s="1348"/>
      <c r="FS85" s="1348"/>
      <c r="FT85" s="1349"/>
      <c r="FU85" s="1832"/>
      <c r="FV85" s="1832"/>
      <c r="FW85" s="1832"/>
      <c r="FX85" s="1832"/>
      <c r="FY85" s="1832"/>
      <c r="FZ85" s="1832"/>
      <c r="GA85" s="1832"/>
      <c r="GB85" s="1832"/>
      <c r="GC85" s="1832"/>
      <c r="GD85" s="1832"/>
      <c r="GE85" s="1832"/>
      <c r="GF85" s="1816"/>
      <c r="GG85" s="1816"/>
      <c r="GH85" s="1816"/>
      <c r="GI85" s="1816"/>
      <c r="GJ85" s="1816"/>
      <c r="GK85" s="1816"/>
      <c r="GL85" s="1816"/>
      <c r="GM85" s="1816"/>
      <c r="GN85" s="1816"/>
      <c r="GO85" s="1816"/>
      <c r="GP85" s="1816"/>
      <c r="GQ85" s="1816"/>
      <c r="GR85" s="1816"/>
      <c r="GS85" s="1816"/>
      <c r="GT85" s="1816"/>
      <c r="GU85" s="1816"/>
      <c r="GV85" s="1816"/>
      <c r="GW85" s="1817"/>
      <c r="GX85" s="2"/>
      <c r="GY85" s="1811" t="s">
        <v>134</v>
      </c>
      <c r="GZ85" s="1345"/>
      <c r="HA85" s="1345"/>
      <c r="HB85" s="1345"/>
      <c r="HC85" s="1345"/>
      <c r="HD85" s="1345"/>
      <c r="HE85" s="1345"/>
      <c r="HF85" s="1345"/>
      <c r="HG85" s="1345"/>
      <c r="HH85" s="1345"/>
      <c r="HI85" s="1293"/>
      <c r="HJ85" s="1145"/>
      <c r="HK85" s="1145"/>
      <c r="HL85" s="1145"/>
      <c r="HM85" s="1145"/>
      <c r="HN85" s="1145"/>
      <c r="HO85" s="1145"/>
      <c r="HP85" s="1145"/>
      <c r="HQ85" s="1145"/>
      <c r="HR85" s="1145"/>
      <c r="HS85" s="1145"/>
      <c r="HT85" s="1145"/>
      <c r="HU85" s="1145"/>
      <c r="HV85" s="1145"/>
      <c r="HW85" s="1145"/>
      <c r="HX85" s="1795" t="s">
        <v>151</v>
      </c>
      <c r="HY85" s="1796"/>
      <c r="HZ85" s="2"/>
    </row>
    <row r="86" spans="1:234" ht="5.25" customHeight="1">
      <c r="A86" s="2000"/>
      <c r="B86" s="2001"/>
      <c r="C86" s="2001"/>
      <c r="D86" s="2001"/>
      <c r="E86" s="2002"/>
      <c r="F86" s="1488">
        <v>2</v>
      </c>
      <c r="G86" s="1490"/>
      <c r="H86" s="1504" t="s">
        <v>468</v>
      </c>
      <c r="I86" s="1504"/>
      <c r="J86" s="1504"/>
      <c r="K86" s="1504"/>
      <c r="L86" s="1504"/>
      <c r="M86" s="1504"/>
      <c r="N86" s="1502" t="str">
        <f>IF(N88="","",VLOOKUP(N88,入力シート!O86:P93,2,FALSE))</f>
        <v/>
      </c>
      <c r="O86" s="1502"/>
      <c r="P86" s="1502"/>
      <c r="Q86" s="1502"/>
      <c r="R86" s="1502"/>
      <c r="S86" s="1502"/>
      <c r="T86" s="1502"/>
      <c r="U86" s="1502"/>
      <c r="V86" s="1502"/>
      <c r="W86" s="1502"/>
      <c r="X86" s="1502"/>
      <c r="Y86" s="1502"/>
      <c r="Z86" s="1502"/>
      <c r="AA86" s="1502"/>
      <c r="AB86" s="1502"/>
      <c r="AC86" s="1502"/>
      <c r="AD86" s="1502"/>
      <c r="AE86" s="1550" t="s">
        <v>15</v>
      </c>
      <c r="AF86" s="1550"/>
      <c r="AG86" s="1550"/>
      <c r="AH86" s="1550"/>
      <c r="AI86" s="1550"/>
      <c r="AJ86" s="1590" t="str">
        <f>IF(入力シート!Y64&gt;=2,IF(入力シート!Y57&gt;15,入力シート!AA57,""),"")</f>
        <v/>
      </c>
      <c r="AK86" s="1590"/>
      <c r="AL86" s="1590"/>
      <c r="AM86" s="1590"/>
      <c r="AN86" s="1590"/>
      <c r="AO86" s="1590"/>
      <c r="AP86" s="1590"/>
      <c r="AQ86" s="1590"/>
      <c r="AR86" s="1590"/>
      <c r="AS86" s="1590"/>
      <c r="AT86" s="1590"/>
      <c r="AU86" s="1590"/>
      <c r="AV86" s="1590"/>
      <c r="AW86" s="1550" t="s">
        <v>469</v>
      </c>
      <c r="AX86" s="1550"/>
      <c r="AY86" s="1550"/>
      <c r="AZ86" s="1550"/>
      <c r="BA86" s="1550"/>
      <c r="BB86" s="1550"/>
      <c r="BC86" s="1550"/>
      <c r="BD86" s="1502" t="str">
        <f>IF(入力シート!Y64&gt;=2,IF(入力シート!Y57&gt;15,入力シート!AD57,""),"")</f>
        <v/>
      </c>
      <c r="BE86" s="1502"/>
      <c r="BF86" s="1502"/>
      <c r="BG86" s="1502"/>
      <c r="BH86" s="1502"/>
      <c r="BI86" s="1504" t="s">
        <v>17</v>
      </c>
      <c r="BJ86" s="1504"/>
      <c r="BK86" s="1504"/>
      <c r="BL86" s="1504"/>
      <c r="BM86" s="1502" t="str">
        <f>IF(入力シート!Y64&gt;=2,IF(入力シート!Y57&gt;15,入力シート!AE57,""),"")</f>
        <v/>
      </c>
      <c r="BN86" s="1502"/>
      <c r="BO86" s="1502"/>
      <c r="BP86" s="1502"/>
      <c r="BQ86" s="1554"/>
      <c r="BR86" s="2"/>
      <c r="BS86" s="2"/>
      <c r="BT86" s="1730"/>
      <c r="BU86" s="1731"/>
      <c r="BV86" s="1731"/>
      <c r="BW86" s="1731"/>
      <c r="BX86" s="1731"/>
      <c r="BY86" s="1731"/>
      <c r="BZ86" s="1460"/>
      <c r="CA86" s="1461"/>
      <c r="CB86" s="1461"/>
      <c r="CC86" s="1462"/>
      <c r="CD86" s="1458" t="s">
        <v>33</v>
      </c>
      <c r="CE86" s="1458"/>
      <c r="CF86" s="1458"/>
      <c r="CG86" s="1458"/>
      <c r="CH86" s="1458"/>
      <c r="CI86" s="1458"/>
      <c r="CJ86" s="1458"/>
      <c r="CK86" s="1458"/>
      <c r="CL86" s="1458"/>
      <c r="CM86" s="1458"/>
      <c r="CN86" s="1458"/>
      <c r="CO86" s="1459"/>
      <c r="CP86" s="1487" t="s">
        <v>51</v>
      </c>
      <c r="CQ86" s="1485"/>
      <c r="CR86" s="1485"/>
      <c r="CS86" s="1486"/>
      <c r="CT86" s="1224" t="str">
        <f>IF(入力シート!G26="","",入力シート!G26)</f>
        <v/>
      </c>
      <c r="CU86" s="1225"/>
      <c r="CV86" s="1225"/>
      <c r="CW86" s="1225"/>
      <c r="CX86" s="1225"/>
      <c r="CY86" s="1225"/>
      <c r="CZ86" s="1225"/>
      <c r="DA86" s="1225"/>
      <c r="DB86" s="1225"/>
      <c r="DC86" s="1225"/>
      <c r="DD86" s="1225"/>
      <c r="DE86" s="1225"/>
      <c r="DF86" s="1225"/>
      <c r="DG86" s="1225"/>
      <c r="DH86" s="1225"/>
      <c r="DI86" s="1225"/>
      <c r="DJ86" s="1225"/>
      <c r="DK86" s="1225"/>
      <c r="DL86" s="1226"/>
      <c r="DM86" s="1227"/>
      <c r="DN86" s="6"/>
      <c r="DO86" s="1359"/>
      <c r="DP86" s="1497"/>
      <c r="DQ86" s="1347"/>
      <c r="DR86" s="1348"/>
      <c r="DS86" s="1348"/>
      <c r="DT86" s="1349"/>
      <c r="DU86" s="1784"/>
      <c r="DV86" s="1316"/>
      <c r="DW86" s="1316"/>
      <c r="DX86" s="1316"/>
      <c r="DY86" s="1316"/>
      <c r="DZ86" s="1316"/>
      <c r="EA86" s="1316"/>
      <c r="EB86" s="1316"/>
      <c r="EC86" s="1316"/>
      <c r="ED86" s="1316"/>
      <c r="EE86" s="1316"/>
      <c r="EF86" s="1316"/>
      <c r="EG86" s="1316"/>
      <c r="EH86" s="1316"/>
      <c r="EI86" s="1316"/>
      <c r="EJ86" s="1316"/>
      <c r="EK86" s="1316"/>
      <c r="EL86" s="1316"/>
      <c r="EM86" s="1316"/>
      <c r="EN86" s="1316"/>
      <c r="EO86" s="1316"/>
      <c r="EP86" s="1316"/>
      <c r="EQ86" s="1316"/>
      <c r="ER86" s="1316"/>
      <c r="ES86" s="1316"/>
      <c r="ET86" s="1316"/>
      <c r="EU86" s="1316"/>
      <c r="EV86" s="1316"/>
      <c r="EW86" s="1316"/>
      <c r="EX86" s="1316"/>
      <c r="EY86" s="1316"/>
      <c r="EZ86" s="1316"/>
      <c r="FA86" s="1316"/>
      <c r="FB86" s="1316"/>
      <c r="FC86" s="1316"/>
      <c r="FD86" s="1316"/>
      <c r="FE86" s="1316"/>
      <c r="FF86" s="1316"/>
      <c r="FG86" s="1316"/>
      <c r="FH86" s="1316"/>
      <c r="FI86" s="1316"/>
      <c r="FJ86" s="1316"/>
      <c r="FK86" s="1316"/>
      <c r="FL86" s="1316"/>
      <c r="FM86" s="1316"/>
      <c r="FN86" s="1316"/>
      <c r="FO86" s="1316"/>
      <c r="FP86" s="1329"/>
      <c r="FQ86" s="1347"/>
      <c r="FR86" s="1348"/>
      <c r="FS86" s="1348"/>
      <c r="FT86" s="1349"/>
      <c r="FU86" s="1832"/>
      <c r="FV86" s="1832"/>
      <c r="FW86" s="1832"/>
      <c r="FX86" s="1832"/>
      <c r="FY86" s="1832"/>
      <c r="FZ86" s="1832"/>
      <c r="GA86" s="1832"/>
      <c r="GB86" s="1832"/>
      <c r="GC86" s="1832"/>
      <c r="GD86" s="1832"/>
      <c r="GE86" s="1832"/>
      <c r="GF86" s="1816"/>
      <c r="GG86" s="1816"/>
      <c r="GH86" s="1816"/>
      <c r="GI86" s="1816"/>
      <c r="GJ86" s="1816"/>
      <c r="GK86" s="1816"/>
      <c r="GL86" s="1816"/>
      <c r="GM86" s="1816"/>
      <c r="GN86" s="1816"/>
      <c r="GO86" s="1816"/>
      <c r="GP86" s="1816"/>
      <c r="GQ86" s="1816"/>
      <c r="GR86" s="1816"/>
      <c r="GS86" s="1816"/>
      <c r="GT86" s="1816"/>
      <c r="GU86" s="1816"/>
      <c r="GV86" s="1816"/>
      <c r="GW86" s="1817"/>
      <c r="GX86" s="2"/>
      <c r="GY86" s="1778"/>
      <c r="GZ86" s="1348"/>
      <c r="HA86" s="1348"/>
      <c r="HB86" s="1348"/>
      <c r="HC86" s="1348"/>
      <c r="HD86" s="1348"/>
      <c r="HE86" s="1348"/>
      <c r="HF86" s="1348"/>
      <c r="HG86" s="1348"/>
      <c r="HH86" s="1348"/>
      <c r="HI86" s="1294"/>
      <c r="HJ86" s="1246"/>
      <c r="HK86" s="1246"/>
      <c r="HL86" s="1246"/>
      <c r="HM86" s="1246"/>
      <c r="HN86" s="1246"/>
      <c r="HO86" s="1246"/>
      <c r="HP86" s="1246"/>
      <c r="HQ86" s="1246"/>
      <c r="HR86" s="1246"/>
      <c r="HS86" s="1246"/>
      <c r="HT86" s="1246"/>
      <c r="HU86" s="1246"/>
      <c r="HV86" s="1246"/>
      <c r="HW86" s="1246"/>
      <c r="HX86" s="1795"/>
      <c r="HY86" s="1796"/>
      <c r="HZ86" s="2"/>
    </row>
    <row r="87" spans="1:234" ht="5.25" customHeight="1">
      <c r="A87" s="2000"/>
      <c r="B87" s="2001"/>
      <c r="C87" s="2001"/>
      <c r="D87" s="2001"/>
      <c r="E87" s="2002"/>
      <c r="F87" s="1428"/>
      <c r="G87" s="1430"/>
      <c r="H87" s="1504"/>
      <c r="I87" s="1504"/>
      <c r="J87" s="1504"/>
      <c r="K87" s="1504"/>
      <c r="L87" s="1504"/>
      <c r="M87" s="1504"/>
      <c r="N87" s="1502"/>
      <c r="O87" s="1502"/>
      <c r="P87" s="1502"/>
      <c r="Q87" s="1502"/>
      <c r="R87" s="1502"/>
      <c r="S87" s="1502"/>
      <c r="T87" s="1502"/>
      <c r="U87" s="1502"/>
      <c r="V87" s="1502"/>
      <c r="W87" s="1502"/>
      <c r="X87" s="1502"/>
      <c r="Y87" s="1502"/>
      <c r="Z87" s="1502"/>
      <c r="AA87" s="1502"/>
      <c r="AB87" s="1502"/>
      <c r="AC87" s="1502"/>
      <c r="AD87" s="1502"/>
      <c r="AE87" s="1550"/>
      <c r="AF87" s="1550"/>
      <c r="AG87" s="1550"/>
      <c r="AH87" s="1550"/>
      <c r="AI87" s="1550"/>
      <c r="AJ87" s="1590"/>
      <c r="AK87" s="1590"/>
      <c r="AL87" s="1590"/>
      <c r="AM87" s="1590"/>
      <c r="AN87" s="1590"/>
      <c r="AO87" s="1590"/>
      <c r="AP87" s="1590"/>
      <c r="AQ87" s="1590"/>
      <c r="AR87" s="1590"/>
      <c r="AS87" s="1590"/>
      <c r="AT87" s="1590"/>
      <c r="AU87" s="1590"/>
      <c r="AV87" s="1590"/>
      <c r="AW87" s="1550"/>
      <c r="AX87" s="1550"/>
      <c r="AY87" s="1550"/>
      <c r="AZ87" s="1550"/>
      <c r="BA87" s="1550"/>
      <c r="BB87" s="1550"/>
      <c r="BC87" s="1550"/>
      <c r="BD87" s="1502"/>
      <c r="BE87" s="1502"/>
      <c r="BF87" s="1502"/>
      <c r="BG87" s="1502"/>
      <c r="BH87" s="1502"/>
      <c r="BI87" s="1504"/>
      <c r="BJ87" s="1504"/>
      <c r="BK87" s="1504"/>
      <c r="BL87" s="1504"/>
      <c r="BM87" s="1502"/>
      <c r="BN87" s="1502"/>
      <c r="BO87" s="1502"/>
      <c r="BP87" s="1502"/>
      <c r="BQ87" s="1554"/>
      <c r="BR87" s="2"/>
      <c r="BS87" s="2"/>
      <c r="BT87" s="1730"/>
      <c r="BU87" s="1731"/>
      <c r="BV87" s="1731"/>
      <c r="BW87" s="1731"/>
      <c r="BX87" s="1731"/>
      <c r="BY87" s="1731"/>
      <c r="BZ87" s="1460"/>
      <c r="CA87" s="1461"/>
      <c r="CB87" s="1461"/>
      <c r="CC87" s="1462"/>
      <c r="CD87" s="1461"/>
      <c r="CE87" s="1461"/>
      <c r="CF87" s="1461"/>
      <c r="CG87" s="1461"/>
      <c r="CH87" s="1461"/>
      <c r="CI87" s="1461"/>
      <c r="CJ87" s="1461"/>
      <c r="CK87" s="1461"/>
      <c r="CL87" s="1461"/>
      <c r="CM87" s="1461"/>
      <c r="CN87" s="1461"/>
      <c r="CO87" s="1462"/>
      <c r="CP87" s="1487"/>
      <c r="CQ87" s="1485"/>
      <c r="CR87" s="1485"/>
      <c r="CS87" s="1486"/>
      <c r="CT87" s="1224"/>
      <c r="CU87" s="1225"/>
      <c r="CV87" s="1225"/>
      <c r="CW87" s="1225"/>
      <c r="CX87" s="1225"/>
      <c r="CY87" s="1225"/>
      <c r="CZ87" s="1225"/>
      <c r="DA87" s="1225"/>
      <c r="DB87" s="1225"/>
      <c r="DC87" s="1225"/>
      <c r="DD87" s="1225"/>
      <c r="DE87" s="1225"/>
      <c r="DF87" s="1225"/>
      <c r="DG87" s="1225"/>
      <c r="DH87" s="1225"/>
      <c r="DI87" s="1225"/>
      <c r="DJ87" s="1225"/>
      <c r="DK87" s="1225"/>
      <c r="DL87" s="1228"/>
      <c r="DM87" s="1229"/>
      <c r="DN87" s="6"/>
      <c r="DO87" s="1500"/>
      <c r="DP87" s="1205"/>
      <c r="DQ87" s="1350"/>
      <c r="DR87" s="1351"/>
      <c r="DS87" s="1351"/>
      <c r="DT87" s="1352"/>
      <c r="DU87" s="1785"/>
      <c r="DV87" s="1317"/>
      <c r="DW87" s="1317"/>
      <c r="DX87" s="1317"/>
      <c r="DY87" s="1317"/>
      <c r="DZ87" s="1317"/>
      <c r="EA87" s="1317"/>
      <c r="EB87" s="1317"/>
      <c r="EC87" s="1317"/>
      <c r="ED87" s="1317"/>
      <c r="EE87" s="1317"/>
      <c r="EF87" s="1317"/>
      <c r="EG87" s="1317"/>
      <c r="EH87" s="1317"/>
      <c r="EI87" s="1317"/>
      <c r="EJ87" s="1317"/>
      <c r="EK87" s="1317"/>
      <c r="EL87" s="1317"/>
      <c r="EM87" s="1317"/>
      <c r="EN87" s="1317"/>
      <c r="EO87" s="1317"/>
      <c r="EP87" s="1317"/>
      <c r="EQ87" s="1317"/>
      <c r="ER87" s="1317"/>
      <c r="ES87" s="1317"/>
      <c r="ET87" s="1317"/>
      <c r="EU87" s="1317"/>
      <c r="EV87" s="1317"/>
      <c r="EW87" s="1317"/>
      <c r="EX87" s="1317"/>
      <c r="EY87" s="1317"/>
      <c r="EZ87" s="1317"/>
      <c r="FA87" s="1317"/>
      <c r="FB87" s="1317"/>
      <c r="FC87" s="1317"/>
      <c r="FD87" s="1317"/>
      <c r="FE87" s="1317"/>
      <c r="FF87" s="1317"/>
      <c r="FG87" s="1317"/>
      <c r="FH87" s="1317"/>
      <c r="FI87" s="1317"/>
      <c r="FJ87" s="1317"/>
      <c r="FK87" s="1317"/>
      <c r="FL87" s="1317"/>
      <c r="FM87" s="1317"/>
      <c r="FN87" s="1317"/>
      <c r="FO87" s="1317"/>
      <c r="FP87" s="1330"/>
      <c r="FQ87" s="1350"/>
      <c r="FR87" s="1351"/>
      <c r="FS87" s="1351"/>
      <c r="FT87" s="1352"/>
      <c r="FU87" s="1833"/>
      <c r="FV87" s="1833"/>
      <c r="FW87" s="1833"/>
      <c r="FX87" s="1833"/>
      <c r="FY87" s="1833"/>
      <c r="FZ87" s="1833"/>
      <c r="GA87" s="1833"/>
      <c r="GB87" s="1833"/>
      <c r="GC87" s="1833"/>
      <c r="GD87" s="1833"/>
      <c r="GE87" s="1833"/>
      <c r="GF87" s="1818"/>
      <c r="GG87" s="1818"/>
      <c r="GH87" s="1818"/>
      <c r="GI87" s="1818"/>
      <c r="GJ87" s="1818"/>
      <c r="GK87" s="1818"/>
      <c r="GL87" s="1818"/>
      <c r="GM87" s="1818"/>
      <c r="GN87" s="1818"/>
      <c r="GO87" s="1818"/>
      <c r="GP87" s="1818"/>
      <c r="GQ87" s="1818"/>
      <c r="GR87" s="1818"/>
      <c r="GS87" s="1818"/>
      <c r="GT87" s="1818"/>
      <c r="GU87" s="1818"/>
      <c r="GV87" s="1818"/>
      <c r="GW87" s="1819"/>
      <c r="GX87" s="2"/>
      <c r="GY87" s="1778"/>
      <c r="GZ87" s="1348"/>
      <c r="HA87" s="1348"/>
      <c r="HB87" s="1348"/>
      <c r="HC87" s="1348"/>
      <c r="HD87" s="1348"/>
      <c r="HE87" s="1348"/>
      <c r="HF87" s="1348"/>
      <c r="HG87" s="1348"/>
      <c r="HH87" s="1348"/>
      <c r="HI87" s="1294"/>
      <c r="HJ87" s="1246"/>
      <c r="HK87" s="1246"/>
      <c r="HL87" s="1246"/>
      <c r="HM87" s="1246"/>
      <c r="HN87" s="1246"/>
      <c r="HO87" s="1246"/>
      <c r="HP87" s="1246"/>
      <c r="HQ87" s="1246"/>
      <c r="HR87" s="1246"/>
      <c r="HS87" s="1246"/>
      <c r="HT87" s="1246"/>
      <c r="HU87" s="1246"/>
      <c r="HV87" s="1246"/>
      <c r="HW87" s="1246"/>
      <c r="HX87" s="1795"/>
      <c r="HY87" s="1796"/>
      <c r="HZ87" s="2"/>
    </row>
    <row r="88" spans="1:234" ht="5.25" customHeight="1">
      <c r="A88" s="2000"/>
      <c r="B88" s="2001"/>
      <c r="C88" s="2001"/>
      <c r="D88" s="2001"/>
      <c r="E88" s="2002"/>
      <c r="F88" s="1428"/>
      <c r="G88" s="1430"/>
      <c r="H88" s="1504" t="s">
        <v>461</v>
      </c>
      <c r="I88" s="1504"/>
      <c r="J88" s="1504"/>
      <c r="K88" s="1504"/>
      <c r="L88" s="1504"/>
      <c r="M88" s="1504"/>
      <c r="N88" s="1276" t="str">
        <f>IF(入力シート!Y64&gt;=2,IF(入力シート!Y57&gt;15,入力シート!Z57,""),"")</f>
        <v/>
      </c>
      <c r="O88" s="1276"/>
      <c r="P88" s="1276"/>
      <c r="Q88" s="1276"/>
      <c r="R88" s="1276"/>
      <c r="S88" s="1276"/>
      <c r="T88" s="1276"/>
      <c r="U88" s="1276"/>
      <c r="V88" s="1276"/>
      <c r="W88" s="1276"/>
      <c r="X88" s="1276"/>
      <c r="Y88" s="1276"/>
      <c r="Z88" s="1276"/>
      <c r="AA88" s="1276"/>
      <c r="AB88" s="1276"/>
      <c r="AC88" s="1276"/>
      <c r="AD88" s="1276"/>
      <c r="AE88" s="1550"/>
      <c r="AF88" s="1550"/>
      <c r="AG88" s="1550"/>
      <c r="AH88" s="1550"/>
      <c r="AI88" s="1550"/>
      <c r="AJ88" s="1590"/>
      <c r="AK88" s="1590"/>
      <c r="AL88" s="1590"/>
      <c r="AM88" s="1590"/>
      <c r="AN88" s="1590"/>
      <c r="AO88" s="1590"/>
      <c r="AP88" s="1590"/>
      <c r="AQ88" s="1590"/>
      <c r="AR88" s="1590"/>
      <c r="AS88" s="1590"/>
      <c r="AT88" s="1590"/>
      <c r="AU88" s="1590"/>
      <c r="AV88" s="1590"/>
      <c r="AW88" s="1550"/>
      <c r="AX88" s="1550"/>
      <c r="AY88" s="1550"/>
      <c r="AZ88" s="1550"/>
      <c r="BA88" s="1550"/>
      <c r="BB88" s="1550"/>
      <c r="BC88" s="1550"/>
      <c r="BD88" s="1502"/>
      <c r="BE88" s="1502"/>
      <c r="BF88" s="1502"/>
      <c r="BG88" s="1502"/>
      <c r="BH88" s="1502"/>
      <c r="BI88" s="1504"/>
      <c r="BJ88" s="1504"/>
      <c r="BK88" s="1504"/>
      <c r="BL88" s="1504"/>
      <c r="BM88" s="1502"/>
      <c r="BN88" s="1502"/>
      <c r="BO88" s="1502"/>
      <c r="BP88" s="1502"/>
      <c r="BQ88" s="1554"/>
      <c r="BR88" s="2"/>
      <c r="BS88" s="2"/>
      <c r="BT88" s="1730"/>
      <c r="BU88" s="1731"/>
      <c r="BV88" s="1731"/>
      <c r="BW88" s="1731"/>
      <c r="BX88" s="1731"/>
      <c r="BY88" s="1731"/>
      <c r="BZ88" s="1460"/>
      <c r="CA88" s="1461"/>
      <c r="CB88" s="1461"/>
      <c r="CC88" s="1462"/>
      <c r="CD88" s="1461"/>
      <c r="CE88" s="1461"/>
      <c r="CF88" s="1461"/>
      <c r="CG88" s="1461"/>
      <c r="CH88" s="1461"/>
      <c r="CI88" s="1461"/>
      <c r="CJ88" s="1461"/>
      <c r="CK88" s="1461"/>
      <c r="CL88" s="1461"/>
      <c r="CM88" s="1461"/>
      <c r="CN88" s="1461"/>
      <c r="CO88" s="1462"/>
      <c r="CP88" s="1487"/>
      <c r="CQ88" s="1485"/>
      <c r="CR88" s="1485"/>
      <c r="CS88" s="1486"/>
      <c r="CT88" s="1224"/>
      <c r="CU88" s="1225"/>
      <c r="CV88" s="1225"/>
      <c r="CW88" s="1225"/>
      <c r="CX88" s="1225"/>
      <c r="CY88" s="1225"/>
      <c r="CZ88" s="1225"/>
      <c r="DA88" s="1225"/>
      <c r="DB88" s="1225"/>
      <c r="DC88" s="1225"/>
      <c r="DD88" s="1225"/>
      <c r="DE88" s="1225"/>
      <c r="DF88" s="1225"/>
      <c r="DG88" s="1225"/>
      <c r="DH88" s="1225"/>
      <c r="DI88" s="1225"/>
      <c r="DJ88" s="1225"/>
      <c r="DK88" s="1225"/>
      <c r="DL88" s="1228"/>
      <c r="DM88" s="1229"/>
      <c r="DN88" s="6"/>
      <c r="DO88" s="1320">
        <v>2</v>
      </c>
      <c r="DP88" s="1321"/>
      <c r="DQ88" s="1318" t="s">
        <v>7</v>
      </c>
      <c r="DR88" s="1318"/>
      <c r="DS88" s="1318"/>
      <c r="DT88" s="1318"/>
      <c r="DU88" s="1293"/>
      <c r="DV88" s="1145"/>
      <c r="DW88" s="1145"/>
      <c r="DX88" s="1145"/>
      <c r="DY88" s="1145"/>
      <c r="DZ88" s="1145"/>
      <c r="EA88" s="1145"/>
      <c r="EB88" s="1145"/>
      <c r="EC88" s="1145"/>
      <c r="ED88" s="1145"/>
      <c r="EE88" s="1145"/>
      <c r="EF88" s="1145"/>
      <c r="EG88" s="1145"/>
      <c r="EH88" s="1145"/>
      <c r="EI88" s="1145"/>
      <c r="EJ88" s="1145"/>
      <c r="EK88" s="1145"/>
      <c r="EL88" s="1145"/>
      <c r="EM88" s="1145"/>
      <c r="EN88" s="1145"/>
      <c r="EO88" s="1145"/>
      <c r="EP88" s="1145"/>
      <c r="EQ88" s="1145"/>
      <c r="ER88" s="1145"/>
      <c r="ES88" s="1158"/>
      <c r="ET88" s="1298" t="s">
        <v>17</v>
      </c>
      <c r="EU88" s="1298"/>
      <c r="EV88" s="1298"/>
      <c r="EW88" s="1298"/>
      <c r="EX88" s="1293"/>
      <c r="EY88" s="1145"/>
      <c r="EZ88" s="1145"/>
      <c r="FA88" s="1145"/>
      <c r="FB88" s="1145"/>
      <c r="FC88" s="1158"/>
      <c r="FD88" s="1345" t="s">
        <v>15</v>
      </c>
      <c r="FE88" s="1345"/>
      <c r="FF88" s="1345"/>
      <c r="FG88" s="1345"/>
      <c r="FH88" s="1293"/>
      <c r="FI88" s="1145"/>
      <c r="FJ88" s="1145"/>
      <c r="FK88" s="1145"/>
      <c r="FL88" s="1145"/>
      <c r="FM88" s="1145"/>
      <c r="FN88" s="1145"/>
      <c r="FO88" s="1145"/>
      <c r="FP88" s="1145"/>
      <c r="FQ88" s="1145"/>
      <c r="FR88" s="1145"/>
      <c r="FS88" s="1145"/>
      <c r="FT88" s="1145"/>
      <c r="FU88" s="1145"/>
      <c r="FV88" s="1145"/>
      <c r="FW88" s="1158"/>
      <c r="FX88" s="1344" t="s">
        <v>127</v>
      </c>
      <c r="FY88" s="1345"/>
      <c r="FZ88" s="1345"/>
      <c r="GA88" s="1345"/>
      <c r="GB88" s="1345"/>
      <c r="GC88" s="1345"/>
      <c r="GD88" s="1345"/>
      <c r="GE88" s="1345"/>
      <c r="GF88" s="1345"/>
      <c r="GG88" s="1345"/>
      <c r="GH88" s="1293"/>
      <c r="GI88" s="1145"/>
      <c r="GJ88" s="1145"/>
      <c r="GK88" s="1145"/>
      <c r="GL88" s="1145"/>
      <c r="GM88" s="1145"/>
      <c r="GN88" s="1145"/>
      <c r="GO88" s="1145"/>
      <c r="GP88" s="1145"/>
      <c r="GQ88" s="1145"/>
      <c r="GR88" s="1145"/>
      <c r="GS88" s="1145"/>
      <c r="GT88" s="1145"/>
      <c r="GU88" s="1145"/>
      <c r="GV88" s="1145"/>
      <c r="GW88" s="1245"/>
      <c r="GX88" s="2"/>
      <c r="GY88" s="1778"/>
      <c r="GZ88" s="1348"/>
      <c r="HA88" s="1348"/>
      <c r="HB88" s="1348"/>
      <c r="HC88" s="1348"/>
      <c r="HD88" s="1348"/>
      <c r="HE88" s="1348"/>
      <c r="HF88" s="1348"/>
      <c r="HG88" s="1348"/>
      <c r="HH88" s="1348"/>
      <c r="HI88" s="1294"/>
      <c r="HJ88" s="1246"/>
      <c r="HK88" s="1246"/>
      <c r="HL88" s="1246"/>
      <c r="HM88" s="1246"/>
      <c r="HN88" s="1246"/>
      <c r="HO88" s="1246"/>
      <c r="HP88" s="1246"/>
      <c r="HQ88" s="1246"/>
      <c r="HR88" s="1246"/>
      <c r="HS88" s="1246"/>
      <c r="HT88" s="1246"/>
      <c r="HU88" s="1246"/>
      <c r="HV88" s="1246"/>
      <c r="HW88" s="1246"/>
      <c r="HX88" s="1795"/>
      <c r="HY88" s="1796"/>
      <c r="HZ88" s="2"/>
    </row>
    <row r="89" spans="1:234" ht="5.25" customHeight="1">
      <c r="A89" s="2000"/>
      <c r="B89" s="2001"/>
      <c r="C89" s="2001"/>
      <c r="D89" s="2001"/>
      <c r="E89" s="2002"/>
      <c r="F89" s="1428"/>
      <c r="G89" s="1430"/>
      <c r="H89" s="1504"/>
      <c r="I89" s="1504"/>
      <c r="J89" s="1504"/>
      <c r="K89" s="1504"/>
      <c r="L89" s="1504"/>
      <c r="M89" s="1504"/>
      <c r="N89" s="1276"/>
      <c r="O89" s="1276"/>
      <c r="P89" s="1276"/>
      <c r="Q89" s="1276"/>
      <c r="R89" s="1276"/>
      <c r="S89" s="1276"/>
      <c r="T89" s="1276"/>
      <c r="U89" s="1276"/>
      <c r="V89" s="1276"/>
      <c r="W89" s="1276"/>
      <c r="X89" s="1276"/>
      <c r="Y89" s="1276"/>
      <c r="Z89" s="1276"/>
      <c r="AA89" s="1276"/>
      <c r="AB89" s="1276"/>
      <c r="AC89" s="1276"/>
      <c r="AD89" s="1276"/>
      <c r="AE89" s="1550"/>
      <c r="AF89" s="1550"/>
      <c r="AG89" s="1550"/>
      <c r="AH89" s="1550"/>
      <c r="AI89" s="1550"/>
      <c r="AJ89" s="1590"/>
      <c r="AK89" s="1590"/>
      <c r="AL89" s="1590"/>
      <c r="AM89" s="1590"/>
      <c r="AN89" s="1590"/>
      <c r="AO89" s="1590"/>
      <c r="AP89" s="1590"/>
      <c r="AQ89" s="1590"/>
      <c r="AR89" s="1590"/>
      <c r="AS89" s="1590"/>
      <c r="AT89" s="1590"/>
      <c r="AU89" s="1590"/>
      <c r="AV89" s="1590"/>
      <c r="AW89" s="1550"/>
      <c r="AX89" s="1550"/>
      <c r="AY89" s="1550"/>
      <c r="AZ89" s="1550"/>
      <c r="BA89" s="1550"/>
      <c r="BB89" s="1550"/>
      <c r="BC89" s="1550"/>
      <c r="BD89" s="1502"/>
      <c r="BE89" s="1502"/>
      <c r="BF89" s="1502"/>
      <c r="BG89" s="1502"/>
      <c r="BH89" s="1502"/>
      <c r="BI89" s="1504"/>
      <c r="BJ89" s="1504"/>
      <c r="BK89" s="1504"/>
      <c r="BL89" s="1504"/>
      <c r="BM89" s="1502"/>
      <c r="BN89" s="1502"/>
      <c r="BO89" s="1502"/>
      <c r="BP89" s="1502"/>
      <c r="BQ89" s="1554"/>
      <c r="BR89" s="2"/>
      <c r="BS89" s="2"/>
      <c r="BT89" s="1730"/>
      <c r="BU89" s="1731"/>
      <c r="BV89" s="1731"/>
      <c r="BW89" s="1731"/>
      <c r="BX89" s="1731"/>
      <c r="BY89" s="1731"/>
      <c r="BZ89" s="1460"/>
      <c r="CA89" s="1461"/>
      <c r="CB89" s="1461"/>
      <c r="CC89" s="1462"/>
      <c r="CD89" s="1882" t="s">
        <v>515</v>
      </c>
      <c r="CE89" s="1883"/>
      <c r="CF89" s="1883"/>
      <c r="CG89" s="1883"/>
      <c r="CH89" s="1883"/>
      <c r="CI89" s="1883"/>
      <c r="CJ89" s="1883"/>
      <c r="CK89" s="1883"/>
      <c r="CL89" s="1883"/>
      <c r="CM89" s="1883"/>
      <c r="CN89" s="1883"/>
      <c r="CO89" s="1884"/>
      <c r="CP89" s="1477" t="s">
        <v>492</v>
      </c>
      <c r="CQ89" s="1478"/>
      <c r="CR89" s="1478"/>
      <c r="CS89" s="1478"/>
      <c r="CT89" s="1224" t="e">
        <f ca="1">IF(AND(CT80="",CT83="",CT86=""),"",SUM(CT80:DK88))</f>
        <v>#N/A</v>
      </c>
      <c r="CU89" s="1225"/>
      <c r="CV89" s="1225"/>
      <c r="CW89" s="1225"/>
      <c r="CX89" s="1225"/>
      <c r="CY89" s="1225"/>
      <c r="CZ89" s="1225"/>
      <c r="DA89" s="1225"/>
      <c r="DB89" s="1225"/>
      <c r="DC89" s="1225"/>
      <c r="DD89" s="1225"/>
      <c r="DE89" s="1225"/>
      <c r="DF89" s="1225"/>
      <c r="DG89" s="1225"/>
      <c r="DH89" s="1225"/>
      <c r="DI89" s="1225"/>
      <c r="DJ89" s="1225"/>
      <c r="DK89" s="1225"/>
      <c r="DL89" s="1226"/>
      <c r="DM89" s="1227"/>
      <c r="DN89" s="6"/>
      <c r="DO89" s="1322"/>
      <c r="DP89" s="1323"/>
      <c r="DQ89" s="1319"/>
      <c r="DR89" s="1319"/>
      <c r="DS89" s="1319"/>
      <c r="DT89" s="1319"/>
      <c r="DU89" s="1294"/>
      <c r="DV89" s="1246"/>
      <c r="DW89" s="1246"/>
      <c r="DX89" s="1246"/>
      <c r="DY89" s="1246"/>
      <c r="DZ89" s="1246"/>
      <c r="EA89" s="1246"/>
      <c r="EB89" s="1246"/>
      <c r="EC89" s="1246"/>
      <c r="ED89" s="1246"/>
      <c r="EE89" s="1246"/>
      <c r="EF89" s="1246"/>
      <c r="EG89" s="1246"/>
      <c r="EH89" s="1246"/>
      <c r="EI89" s="1246"/>
      <c r="EJ89" s="1246"/>
      <c r="EK89" s="1246"/>
      <c r="EL89" s="1246"/>
      <c r="EM89" s="1246"/>
      <c r="EN89" s="1246"/>
      <c r="EO89" s="1246"/>
      <c r="EP89" s="1246"/>
      <c r="EQ89" s="1246"/>
      <c r="ER89" s="1246"/>
      <c r="ES89" s="1295"/>
      <c r="ET89" s="1300"/>
      <c r="EU89" s="1300"/>
      <c r="EV89" s="1300"/>
      <c r="EW89" s="1300"/>
      <c r="EX89" s="1294"/>
      <c r="EY89" s="1246"/>
      <c r="EZ89" s="1246"/>
      <c r="FA89" s="1246"/>
      <c r="FB89" s="1246"/>
      <c r="FC89" s="1295"/>
      <c r="FD89" s="1348"/>
      <c r="FE89" s="1348"/>
      <c r="FF89" s="1348"/>
      <c r="FG89" s="1348"/>
      <c r="FH89" s="1294"/>
      <c r="FI89" s="1246"/>
      <c r="FJ89" s="1246"/>
      <c r="FK89" s="1246"/>
      <c r="FL89" s="1246"/>
      <c r="FM89" s="1246"/>
      <c r="FN89" s="1246"/>
      <c r="FO89" s="1246"/>
      <c r="FP89" s="1246"/>
      <c r="FQ89" s="1246"/>
      <c r="FR89" s="1246"/>
      <c r="FS89" s="1246"/>
      <c r="FT89" s="1246"/>
      <c r="FU89" s="1246"/>
      <c r="FV89" s="1246"/>
      <c r="FW89" s="1295"/>
      <c r="FX89" s="1347"/>
      <c r="FY89" s="1348"/>
      <c r="FZ89" s="1348"/>
      <c r="GA89" s="1348"/>
      <c r="GB89" s="1348"/>
      <c r="GC89" s="1348"/>
      <c r="GD89" s="1348"/>
      <c r="GE89" s="1348"/>
      <c r="GF89" s="1348"/>
      <c r="GG89" s="1348"/>
      <c r="GH89" s="1294"/>
      <c r="GI89" s="1246"/>
      <c r="GJ89" s="1246"/>
      <c r="GK89" s="1246"/>
      <c r="GL89" s="1246"/>
      <c r="GM89" s="1246"/>
      <c r="GN89" s="1246"/>
      <c r="GO89" s="1246"/>
      <c r="GP89" s="1246"/>
      <c r="GQ89" s="1246"/>
      <c r="GR89" s="1246"/>
      <c r="GS89" s="1246"/>
      <c r="GT89" s="1246"/>
      <c r="GU89" s="1246"/>
      <c r="GV89" s="1246"/>
      <c r="GW89" s="1247"/>
      <c r="GX89" s="2"/>
      <c r="GY89" s="1778"/>
      <c r="GZ89" s="1348"/>
      <c r="HA89" s="1348"/>
      <c r="HB89" s="1348"/>
      <c r="HC89" s="1348"/>
      <c r="HD89" s="1348"/>
      <c r="HE89" s="1348"/>
      <c r="HF89" s="1348"/>
      <c r="HG89" s="1348"/>
      <c r="HH89" s="1348"/>
      <c r="HI89" s="1296"/>
      <c r="HJ89" s="1146"/>
      <c r="HK89" s="1146"/>
      <c r="HL89" s="1146"/>
      <c r="HM89" s="1146"/>
      <c r="HN89" s="1146"/>
      <c r="HO89" s="1146"/>
      <c r="HP89" s="1146"/>
      <c r="HQ89" s="1146"/>
      <c r="HR89" s="1146"/>
      <c r="HS89" s="1146"/>
      <c r="HT89" s="1146"/>
      <c r="HU89" s="1146"/>
      <c r="HV89" s="1146"/>
      <c r="HW89" s="1146"/>
      <c r="HX89" s="1795"/>
      <c r="HY89" s="1796"/>
      <c r="HZ89" s="2"/>
    </row>
    <row r="90" spans="1:234" ht="5.25" customHeight="1">
      <c r="A90" s="2000"/>
      <c r="B90" s="2001"/>
      <c r="C90" s="2001"/>
      <c r="D90" s="2001"/>
      <c r="E90" s="2002"/>
      <c r="F90" s="1428"/>
      <c r="G90" s="1430"/>
      <c r="H90" s="1504"/>
      <c r="I90" s="1504"/>
      <c r="J90" s="1504"/>
      <c r="K90" s="1504"/>
      <c r="L90" s="1504"/>
      <c r="M90" s="1504"/>
      <c r="N90" s="1276"/>
      <c r="O90" s="1276"/>
      <c r="P90" s="1276"/>
      <c r="Q90" s="1276"/>
      <c r="R90" s="1276"/>
      <c r="S90" s="1276"/>
      <c r="T90" s="1276"/>
      <c r="U90" s="1276"/>
      <c r="V90" s="1276"/>
      <c r="W90" s="1276"/>
      <c r="X90" s="1276"/>
      <c r="Y90" s="1276"/>
      <c r="Z90" s="1276"/>
      <c r="AA90" s="1276"/>
      <c r="AB90" s="1276"/>
      <c r="AC90" s="1276"/>
      <c r="AD90" s="1276"/>
      <c r="AE90" s="1550"/>
      <c r="AF90" s="1550"/>
      <c r="AG90" s="1550"/>
      <c r="AH90" s="1550"/>
      <c r="AI90" s="1550"/>
      <c r="AJ90" s="1590"/>
      <c r="AK90" s="1590"/>
      <c r="AL90" s="1590"/>
      <c r="AM90" s="1590"/>
      <c r="AN90" s="1590"/>
      <c r="AO90" s="1590"/>
      <c r="AP90" s="1590"/>
      <c r="AQ90" s="1590"/>
      <c r="AR90" s="1590"/>
      <c r="AS90" s="1590"/>
      <c r="AT90" s="1590"/>
      <c r="AU90" s="1590"/>
      <c r="AV90" s="1590"/>
      <c r="AW90" s="1550"/>
      <c r="AX90" s="1550"/>
      <c r="AY90" s="1550"/>
      <c r="AZ90" s="1550"/>
      <c r="BA90" s="1550"/>
      <c r="BB90" s="1550"/>
      <c r="BC90" s="1550"/>
      <c r="BD90" s="1502"/>
      <c r="BE90" s="1502"/>
      <c r="BF90" s="1502"/>
      <c r="BG90" s="1502"/>
      <c r="BH90" s="1502"/>
      <c r="BI90" s="1504"/>
      <c r="BJ90" s="1504"/>
      <c r="BK90" s="1504"/>
      <c r="BL90" s="1504"/>
      <c r="BM90" s="1502"/>
      <c r="BN90" s="1502"/>
      <c r="BO90" s="1502"/>
      <c r="BP90" s="1502"/>
      <c r="BQ90" s="1554"/>
      <c r="BR90" s="2"/>
      <c r="BS90" s="2"/>
      <c r="BT90" s="1730"/>
      <c r="BU90" s="1731"/>
      <c r="BV90" s="1731"/>
      <c r="BW90" s="1731"/>
      <c r="BX90" s="1731"/>
      <c r="BY90" s="1731"/>
      <c r="BZ90" s="1460"/>
      <c r="CA90" s="1461"/>
      <c r="CB90" s="1461"/>
      <c r="CC90" s="1462"/>
      <c r="CD90" s="1885"/>
      <c r="CE90" s="1885"/>
      <c r="CF90" s="1885"/>
      <c r="CG90" s="1885"/>
      <c r="CH90" s="1885"/>
      <c r="CI90" s="1885"/>
      <c r="CJ90" s="1885"/>
      <c r="CK90" s="1885"/>
      <c r="CL90" s="1885"/>
      <c r="CM90" s="1885"/>
      <c r="CN90" s="1885"/>
      <c r="CO90" s="1886"/>
      <c r="CP90" s="1477"/>
      <c r="CQ90" s="1478"/>
      <c r="CR90" s="1478"/>
      <c r="CS90" s="1478"/>
      <c r="CT90" s="1224"/>
      <c r="CU90" s="1225"/>
      <c r="CV90" s="1225"/>
      <c r="CW90" s="1225"/>
      <c r="CX90" s="1225"/>
      <c r="CY90" s="1225"/>
      <c r="CZ90" s="1225"/>
      <c r="DA90" s="1225"/>
      <c r="DB90" s="1225"/>
      <c r="DC90" s="1225"/>
      <c r="DD90" s="1225"/>
      <c r="DE90" s="1225"/>
      <c r="DF90" s="1225"/>
      <c r="DG90" s="1225"/>
      <c r="DH90" s="1225"/>
      <c r="DI90" s="1225"/>
      <c r="DJ90" s="1225"/>
      <c r="DK90" s="1225"/>
      <c r="DL90" s="1228"/>
      <c r="DM90" s="1229"/>
      <c r="DN90" s="6"/>
      <c r="DO90" s="1322"/>
      <c r="DP90" s="1323"/>
      <c r="DQ90" s="1319"/>
      <c r="DR90" s="1319"/>
      <c r="DS90" s="1319"/>
      <c r="DT90" s="1319"/>
      <c r="DU90" s="1294"/>
      <c r="DV90" s="1246"/>
      <c r="DW90" s="1246"/>
      <c r="DX90" s="1246"/>
      <c r="DY90" s="1246"/>
      <c r="DZ90" s="1246"/>
      <c r="EA90" s="1246"/>
      <c r="EB90" s="1246"/>
      <c r="EC90" s="1246"/>
      <c r="ED90" s="1246"/>
      <c r="EE90" s="1246"/>
      <c r="EF90" s="1246"/>
      <c r="EG90" s="1246"/>
      <c r="EH90" s="1246"/>
      <c r="EI90" s="1246"/>
      <c r="EJ90" s="1246"/>
      <c r="EK90" s="1246"/>
      <c r="EL90" s="1246"/>
      <c r="EM90" s="1246"/>
      <c r="EN90" s="1246"/>
      <c r="EO90" s="1246"/>
      <c r="EP90" s="1246"/>
      <c r="EQ90" s="1246"/>
      <c r="ER90" s="1246"/>
      <c r="ES90" s="1295"/>
      <c r="ET90" s="1300"/>
      <c r="EU90" s="1300"/>
      <c r="EV90" s="1300"/>
      <c r="EW90" s="1300"/>
      <c r="EX90" s="1294"/>
      <c r="EY90" s="1246"/>
      <c r="EZ90" s="1246"/>
      <c r="FA90" s="1246"/>
      <c r="FB90" s="1246"/>
      <c r="FC90" s="1295"/>
      <c r="FD90" s="1348"/>
      <c r="FE90" s="1348"/>
      <c r="FF90" s="1348"/>
      <c r="FG90" s="1348"/>
      <c r="FH90" s="1294"/>
      <c r="FI90" s="1246"/>
      <c r="FJ90" s="1246"/>
      <c r="FK90" s="1246"/>
      <c r="FL90" s="1246"/>
      <c r="FM90" s="1246"/>
      <c r="FN90" s="1246"/>
      <c r="FO90" s="1246"/>
      <c r="FP90" s="1246"/>
      <c r="FQ90" s="1246"/>
      <c r="FR90" s="1246"/>
      <c r="FS90" s="1246"/>
      <c r="FT90" s="1246"/>
      <c r="FU90" s="1246"/>
      <c r="FV90" s="1246"/>
      <c r="FW90" s="1295"/>
      <c r="FX90" s="1347"/>
      <c r="FY90" s="1348"/>
      <c r="FZ90" s="1348"/>
      <c r="GA90" s="1348"/>
      <c r="GB90" s="1348"/>
      <c r="GC90" s="1348"/>
      <c r="GD90" s="1348"/>
      <c r="GE90" s="1348"/>
      <c r="GF90" s="1348"/>
      <c r="GG90" s="1348"/>
      <c r="GH90" s="1294"/>
      <c r="GI90" s="1246"/>
      <c r="GJ90" s="1246"/>
      <c r="GK90" s="1246"/>
      <c r="GL90" s="1246"/>
      <c r="GM90" s="1246"/>
      <c r="GN90" s="1246"/>
      <c r="GO90" s="1246"/>
      <c r="GP90" s="1246"/>
      <c r="GQ90" s="1246"/>
      <c r="GR90" s="1246"/>
      <c r="GS90" s="1246"/>
      <c r="GT90" s="1246"/>
      <c r="GU90" s="1246"/>
      <c r="GV90" s="1246"/>
      <c r="GW90" s="1247"/>
      <c r="GX90" s="2"/>
      <c r="GY90" s="1811" t="s">
        <v>135</v>
      </c>
      <c r="GZ90" s="1345"/>
      <c r="HA90" s="1345"/>
      <c r="HB90" s="1345"/>
      <c r="HC90" s="1345"/>
      <c r="HD90" s="1346"/>
      <c r="HE90" s="1340" t="s">
        <v>154</v>
      </c>
      <c r="HF90" s="1340"/>
      <c r="HG90" s="1340"/>
      <c r="HH90" s="1340"/>
      <c r="HI90" s="1340"/>
      <c r="HJ90" s="1340"/>
      <c r="HK90" s="1340"/>
      <c r="HL90" s="1340"/>
      <c r="HM90" s="1340"/>
      <c r="HN90" s="1340"/>
      <c r="HO90" s="1340"/>
      <c r="HP90" s="1340"/>
      <c r="HQ90" s="1340"/>
      <c r="HR90" s="1340"/>
      <c r="HS90" s="1340"/>
      <c r="HT90" s="1340"/>
      <c r="HU90" s="1340"/>
      <c r="HV90" s="1340"/>
      <c r="HW90" s="1340"/>
      <c r="HX90" s="1340"/>
      <c r="HY90" s="1878"/>
      <c r="HZ90" s="2"/>
    </row>
    <row r="91" spans="1:234" ht="5.25" customHeight="1">
      <c r="A91" s="2000"/>
      <c r="B91" s="2001"/>
      <c r="C91" s="2001"/>
      <c r="D91" s="2001"/>
      <c r="E91" s="2002"/>
      <c r="F91" s="1428"/>
      <c r="G91" s="1430"/>
      <c r="H91" s="1563" t="s">
        <v>8</v>
      </c>
      <c r="I91" s="1552"/>
      <c r="J91" s="1552"/>
      <c r="K91" s="1552"/>
      <c r="L91" s="1552"/>
      <c r="M91" s="1552"/>
      <c r="N91" s="1552"/>
      <c r="O91" s="1552"/>
      <c r="P91" s="1552"/>
      <c r="Q91" s="1552"/>
      <c r="R91" s="1552"/>
      <c r="S91" s="1564"/>
      <c r="T91" s="1531" t="str">
        <f>IF(入力シート!Y64&gt;=2,IF(入力シート!$Y$57&gt;15,入力シート!AF57,""),"")</f>
        <v/>
      </c>
      <c r="U91" s="1569"/>
      <c r="V91" s="1570"/>
      <c r="W91" s="1547" t="str">
        <f>IF(入力シート!Y64&gt;=2,IF(入力シート!$Y$57&gt;15,入力シート!AG57,""),"")</f>
        <v/>
      </c>
      <c r="X91" s="1251"/>
      <c r="Y91" s="1561"/>
      <c r="Z91" s="1547" t="str">
        <f>IF(入力シート!Y64&gt;=2,IF(入力シート!$Y$57&gt;15,入力シート!AH57,""),"")</f>
        <v/>
      </c>
      <c r="AA91" s="1251"/>
      <c r="AB91" s="1561"/>
      <c r="AC91" s="1547" t="str">
        <f>IF(入力シート!Y64&gt;=2,IF(入力シート!$Y$57&gt;15,入力シート!AI57,""),"")</f>
        <v/>
      </c>
      <c r="AD91" s="1251"/>
      <c r="AE91" s="1561"/>
      <c r="AF91" s="1547" t="str">
        <f>IF(入力シート!Y64&gt;=2,IF(入力シート!$Y$57&gt;15,入力シート!AJ57,""),"")</f>
        <v/>
      </c>
      <c r="AG91" s="1251"/>
      <c r="AH91" s="1561"/>
      <c r="AI91" s="1547" t="str">
        <f>IF(入力シート!Y64&gt;=2,IF(入力シート!$Y$57&gt;15,入力シート!AK57,""),"")</f>
        <v/>
      </c>
      <c r="AJ91" s="1251"/>
      <c r="AK91" s="1251"/>
      <c r="AL91" s="1580" t="str">
        <f>IF(入力シート!Y64&gt;=2,IF(入力シート!$Y$57&gt;15,入力シート!AL57,""),"")</f>
        <v/>
      </c>
      <c r="AM91" s="1581"/>
      <c r="AN91" s="1589"/>
      <c r="AO91" s="1547" t="str">
        <f>IF(入力シート!Y64&gt;=2,IF(入力シート!$Y$57&gt;15,入力シート!AM57,""),"")</f>
        <v/>
      </c>
      <c r="AP91" s="1251"/>
      <c r="AQ91" s="1561"/>
      <c r="AR91" s="1547" t="str">
        <f>IF(入力シート!Y64&gt;=2,IF(入力シート!$Y$57&gt;15,入力シート!AN57,""),"")</f>
        <v/>
      </c>
      <c r="AS91" s="1251"/>
      <c r="AT91" s="1561"/>
      <c r="AU91" s="1547" t="str">
        <f>IF(入力シート!Y64&gt;=2,IF(入力シート!$Y$57&gt;15,入力シート!AO57,""),"")</f>
        <v/>
      </c>
      <c r="AV91" s="1251"/>
      <c r="AW91" s="1561"/>
      <c r="AX91" s="1547" t="str">
        <f>IF(入力シート!Y64&gt;=2,IF(入力シート!$Y$57&gt;15,入力シート!AP57,""),"")</f>
        <v/>
      </c>
      <c r="AY91" s="1251"/>
      <c r="AZ91" s="1561"/>
      <c r="BA91" s="1547" t="str">
        <f>IF(入力シート!Y64&gt;=2,IF(入力シート!$Y$57&gt;15,入力シート!AQ57,""),"")</f>
        <v/>
      </c>
      <c r="BB91" s="1251"/>
      <c r="BC91" s="1887"/>
      <c r="BD91" s="1563" t="s">
        <v>86</v>
      </c>
      <c r="BE91" s="1552"/>
      <c r="BF91" s="1552"/>
      <c r="BG91" s="1552"/>
      <c r="BH91" s="1564"/>
      <c r="BI91" s="1558" t="str">
        <f>IF(入力シート!Y64&gt;=2,IF(入力シート!Y57&gt;15,入力シート!AT57,""),"")</f>
        <v/>
      </c>
      <c r="BJ91" s="1193"/>
      <c r="BK91" s="1193"/>
      <c r="BL91" s="1193"/>
      <c r="BM91" s="1194"/>
      <c r="BN91" s="1551" t="s">
        <v>85</v>
      </c>
      <c r="BO91" s="1552"/>
      <c r="BP91" s="1552"/>
      <c r="BQ91" s="1552"/>
      <c r="BR91" s="2"/>
      <c r="BS91" s="2"/>
      <c r="BT91" s="1730"/>
      <c r="BU91" s="1731"/>
      <c r="BV91" s="1731"/>
      <c r="BW91" s="1731"/>
      <c r="BX91" s="1731"/>
      <c r="BY91" s="1731"/>
      <c r="BZ91" s="1463"/>
      <c r="CA91" s="1464"/>
      <c r="CB91" s="1464"/>
      <c r="CC91" s="1465"/>
      <c r="CD91" s="1885"/>
      <c r="CE91" s="1885"/>
      <c r="CF91" s="1885"/>
      <c r="CG91" s="1885"/>
      <c r="CH91" s="1885"/>
      <c r="CI91" s="1885"/>
      <c r="CJ91" s="1885"/>
      <c r="CK91" s="1885"/>
      <c r="CL91" s="1885"/>
      <c r="CM91" s="1885"/>
      <c r="CN91" s="1885"/>
      <c r="CO91" s="1886"/>
      <c r="CP91" s="1479"/>
      <c r="CQ91" s="1480"/>
      <c r="CR91" s="1480"/>
      <c r="CS91" s="1480"/>
      <c r="CT91" s="1224"/>
      <c r="CU91" s="1225"/>
      <c r="CV91" s="1225"/>
      <c r="CW91" s="1225"/>
      <c r="CX91" s="1225"/>
      <c r="CY91" s="1225"/>
      <c r="CZ91" s="1225"/>
      <c r="DA91" s="1225"/>
      <c r="DB91" s="1225"/>
      <c r="DC91" s="1225"/>
      <c r="DD91" s="1225"/>
      <c r="DE91" s="1225"/>
      <c r="DF91" s="1225"/>
      <c r="DG91" s="1225"/>
      <c r="DH91" s="1225"/>
      <c r="DI91" s="1225"/>
      <c r="DJ91" s="1225"/>
      <c r="DK91" s="1225"/>
      <c r="DL91" s="1228"/>
      <c r="DM91" s="1229"/>
      <c r="DN91" s="6"/>
      <c r="DO91" s="1322"/>
      <c r="DP91" s="1323"/>
      <c r="DQ91" s="1319"/>
      <c r="DR91" s="1319"/>
      <c r="DS91" s="1319"/>
      <c r="DT91" s="1319"/>
      <c r="DU91" s="1296"/>
      <c r="DV91" s="1146"/>
      <c r="DW91" s="1146"/>
      <c r="DX91" s="1146"/>
      <c r="DY91" s="1146"/>
      <c r="DZ91" s="1146"/>
      <c r="EA91" s="1146"/>
      <c r="EB91" s="1146"/>
      <c r="EC91" s="1146"/>
      <c r="ED91" s="1146"/>
      <c r="EE91" s="1146"/>
      <c r="EF91" s="1146"/>
      <c r="EG91" s="1146"/>
      <c r="EH91" s="1146"/>
      <c r="EI91" s="1146"/>
      <c r="EJ91" s="1146"/>
      <c r="EK91" s="1146"/>
      <c r="EL91" s="1146"/>
      <c r="EM91" s="1146"/>
      <c r="EN91" s="1146"/>
      <c r="EO91" s="1146"/>
      <c r="EP91" s="1146"/>
      <c r="EQ91" s="1146"/>
      <c r="ER91" s="1146"/>
      <c r="ES91" s="1159"/>
      <c r="ET91" s="1300"/>
      <c r="EU91" s="1300"/>
      <c r="EV91" s="1300"/>
      <c r="EW91" s="1300"/>
      <c r="EX91" s="1296"/>
      <c r="EY91" s="1146"/>
      <c r="EZ91" s="1146"/>
      <c r="FA91" s="1146"/>
      <c r="FB91" s="1146"/>
      <c r="FC91" s="1159"/>
      <c r="FD91" s="1348"/>
      <c r="FE91" s="1348"/>
      <c r="FF91" s="1348"/>
      <c r="FG91" s="1348"/>
      <c r="FH91" s="1296"/>
      <c r="FI91" s="1146"/>
      <c r="FJ91" s="1146"/>
      <c r="FK91" s="1146"/>
      <c r="FL91" s="1146"/>
      <c r="FM91" s="1146"/>
      <c r="FN91" s="1146"/>
      <c r="FO91" s="1146"/>
      <c r="FP91" s="1146"/>
      <c r="FQ91" s="1146"/>
      <c r="FR91" s="1146"/>
      <c r="FS91" s="1146"/>
      <c r="FT91" s="1146"/>
      <c r="FU91" s="1146"/>
      <c r="FV91" s="1146"/>
      <c r="FW91" s="1159"/>
      <c r="FX91" s="1350"/>
      <c r="FY91" s="1351"/>
      <c r="FZ91" s="1351"/>
      <c r="GA91" s="1351"/>
      <c r="GB91" s="1351"/>
      <c r="GC91" s="1351"/>
      <c r="GD91" s="1351"/>
      <c r="GE91" s="1351"/>
      <c r="GF91" s="1351"/>
      <c r="GG91" s="1351"/>
      <c r="GH91" s="1296"/>
      <c r="GI91" s="1146"/>
      <c r="GJ91" s="1146"/>
      <c r="GK91" s="1146"/>
      <c r="GL91" s="1146"/>
      <c r="GM91" s="1146"/>
      <c r="GN91" s="1146"/>
      <c r="GO91" s="1146"/>
      <c r="GP91" s="1146"/>
      <c r="GQ91" s="1146"/>
      <c r="GR91" s="1146"/>
      <c r="GS91" s="1146"/>
      <c r="GT91" s="1146"/>
      <c r="GU91" s="1146"/>
      <c r="GV91" s="1146"/>
      <c r="GW91" s="1248"/>
      <c r="GX91" s="2"/>
      <c r="GY91" s="1778"/>
      <c r="GZ91" s="1348"/>
      <c r="HA91" s="1348"/>
      <c r="HB91" s="1348"/>
      <c r="HC91" s="1348"/>
      <c r="HD91" s="1349"/>
      <c r="HE91" s="1342"/>
      <c r="HF91" s="1342"/>
      <c r="HG91" s="1342"/>
      <c r="HH91" s="1342"/>
      <c r="HI91" s="1342"/>
      <c r="HJ91" s="1342"/>
      <c r="HK91" s="1342"/>
      <c r="HL91" s="1342"/>
      <c r="HM91" s="1342"/>
      <c r="HN91" s="1342"/>
      <c r="HO91" s="1342"/>
      <c r="HP91" s="1342"/>
      <c r="HQ91" s="1342"/>
      <c r="HR91" s="1342"/>
      <c r="HS91" s="1342"/>
      <c r="HT91" s="1342"/>
      <c r="HU91" s="1342"/>
      <c r="HV91" s="1342"/>
      <c r="HW91" s="1342"/>
      <c r="HX91" s="1342"/>
      <c r="HY91" s="1879"/>
      <c r="HZ91" s="2"/>
    </row>
    <row r="92" spans="1:234" ht="5.25" customHeight="1">
      <c r="A92" s="2000"/>
      <c r="B92" s="2001"/>
      <c r="C92" s="2001"/>
      <c r="D92" s="2001"/>
      <c r="E92" s="2002"/>
      <c r="F92" s="1431"/>
      <c r="G92" s="1432"/>
      <c r="H92" s="1218"/>
      <c r="I92" s="1219"/>
      <c r="J92" s="1219"/>
      <c r="K92" s="1219"/>
      <c r="L92" s="1219"/>
      <c r="M92" s="1219"/>
      <c r="N92" s="1219"/>
      <c r="O92" s="1219"/>
      <c r="P92" s="1219"/>
      <c r="Q92" s="1219"/>
      <c r="R92" s="1219"/>
      <c r="S92" s="1220"/>
      <c r="T92" s="1586"/>
      <c r="U92" s="1587"/>
      <c r="V92" s="1588"/>
      <c r="W92" s="1548"/>
      <c r="X92" s="1549"/>
      <c r="Y92" s="1562"/>
      <c r="Z92" s="1548"/>
      <c r="AA92" s="1549"/>
      <c r="AB92" s="1562"/>
      <c r="AC92" s="1548"/>
      <c r="AD92" s="1549"/>
      <c r="AE92" s="1562"/>
      <c r="AF92" s="1548"/>
      <c r="AG92" s="1549"/>
      <c r="AH92" s="1562"/>
      <c r="AI92" s="1548"/>
      <c r="AJ92" s="1549"/>
      <c r="AK92" s="1549"/>
      <c r="AL92" s="1548"/>
      <c r="AM92" s="1549"/>
      <c r="AN92" s="1562"/>
      <c r="AO92" s="1548"/>
      <c r="AP92" s="1549"/>
      <c r="AQ92" s="1562"/>
      <c r="AR92" s="1548"/>
      <c r="AS92" s="1549"/>
      <c r="AT92" s="1562"/>
      <c r="AU92" s="1548"/>
      <c r="AV92" s="1549"/>
      <c r="AW92" s="1562"/>
      <c r="AX92" s="1548"/>
      <c r="AY92" s="1549"/>
      <c r="AZ92" s="1562"/>
      <c r="BA92" s="1548"/>
      <c r="BB92" s="1549"/>
      <c r="BC92" s="1592"/>
      <c r="BD92" s="1218"/>
      <c r="BE92" s="1219"/>
      <c r="BF92" s="1219"/>
      <c r="BG92" s="1219"/>
      <c r="BH92" s="1220"/>
      <c r="BI92" s="1559"/>
      <c r="BJ92" s="1243"/>
      <c r="BK92" s="1243"/>
      <c r="BL92" s="1243"/>
      <c r="BM92" s="1560"/>
      <c r="BN92" s="1553"/>
      <c r="BO92" s="1219"/>
      <c r="BP92" s="1219"/>
      <c r="BQ92" s="1219"/>
      <c r="BR92" s="2"/>
      <c r="BS92" s="2"/>
      <c r="BT92" s="1730"/>
      <c r="BU92" s="1731"/>
      <c r="BV92" s="1731"/>
      <c r="BW92" s="1731"/>
      <c r="BX92" s="1731"/>
      <c r="BY92" s="1731"/>
      <c r="BZ92" s="1457" t="s">
        <v>41</v>
      </c>
      <c r="CA92" s="1458"/>
      <c r="CB92" s="1458"/>
      <c r="CC92" s="1458"/>
      <c r="CD92" s="1458"/>
      <c r="CE92" s="1458"/>
      <c r="CF92" s="1458"/>
      <c r="CG92" s="1458"/>
      <c r="CH92" s="1458"/>
      <c r="CI92" s="1458"/>
      <c r="CJ92" s="1458"/>
      <c r="CK92" s="1458"/>
      <c r="CL92" s="1458"/>
      <c r="CM92" s="1458"/>
      <c r="CN92" s="1458"/>
      <c r="CO92" s="1459"/>
      <c r="CP92" s="1468" t="s">
        <v>493</v>
      </c>
      <c r="CQ92" s="1469"/>
      <c r="CR92" s="1469"/>
      <c r="CS92" s="1470"/>
      <c r="CT92" s="1224" t="str">
        <f>IF(換算!AO15="","",換算!AO15)</f>
        <v/>
      </c>
      <c r="CU92" s="1225"/>
      <c r="CV92" s="1225"/>
      <c r="CW92" s="1225"/>
      <c r="CX92" s="1225"/>
      <c r="CY92" s="1225"/>
      <c r="CZ92" s="1225"/>
      <c r="DA92" s="1225"/>
      <c r="DB92" s="1225"/>
      <c r="DC92" s="1225"/>
      <c r="DD92" s="1225"/>
      <c r="DE92" s="1225"/>
      <c r="DF92" s="1225"/>
      <c r="DG92" s="1225"/>
      <c r="DH92" s="1225"/>
      <c r="DI92" s="1225"/>
      <c r="DJ92" s="1225"/>
      <c r="DK92" s="1225"/>
      <c r="DL92" s="1226"/>
      <c r="DM92" s="1227"/>
      <c r="DN92" s="6"/>
      <c r="DO92" s="1322"/>
      <c r="DP92" s="1323"/>
      <c r="DQ92" s="1781" t="s">
        <v>126</v>
      </c>
      <c r="DR92" s="1781"/>
      <c r="DS92" s="1781"/>
      <c r="DT92" s="1781"/>
      <c r="DU92" s="1783"/>
      <c r="DV92" s="1315"/>
      <c r="DW92" s="1315"/>
      <c r="DX92" s="1315"/>
      <c r="DY92" s="1315"/>
      <c r="DZ92" s="1315"/>
      <c r="EA92" s="1315"/>
      <c r="EB92" s="1315"/>
      <c r="EC92" s="1315"/>
      <c r="ED92" s="1315"/>
      <c r="EE92" s="1315"/>
      <c r="EF92" s="1315"/>
      <c r="EG92" s="1315"/>
      <c r="EH92" s="1315"/>
      <c r="EI92" s="1315"/>
      <c r="EJ92" s="1315"/>
      <c r="EK92" s="1315"/>
      <c r="EL92" s="1315"/>
      <c r="EM92" s="1315"/>
      <c r="EN92" s="1315"/>
      <c r="EO92" s="1315"/>
      <c r="EP92" s="1315"/>
      <c r="EQ92" s="1315"/>
      <c r="ER92" s="1315"/>
      <c r="ES92" s="1315"/>
      <c r="ET92" s="1315"/>
      <c r="EU92" s="1315"/>
      <c r="EV92" s="1315"/>
      <c r="EW92" s="1315"/>
      <c r="EX92" s="1315"/>
      <c r="EY92" s="1315"/>
      <c r="EZ92" s="1315"/>
      <c r="FA92" s="1315"/>
      <c r="FB92" s="1315"/>
      <c r="FC92" s="1315"/>
      <c r="FD92" s="1315"/>
      <c r="FE92" s="1315"/>
      <c r="FF92" s="1315"/>
      <c r="FG92" s="1315"/>
      <c r="FH92" s="1315"/>
      <c r="FI92" s="1315"/>
      <c r="FJ92" s="1315"/>
      <c r="FK92" s="1315"/>
      <c r="FL92" s="1315"/>
      <c r="FM92" s="1315"/>
      <c r="FN92" s="1315"/>
      <c r="FO92" s="1315"/>
      <c r="FP92" s="1328"/>
      <c r="FQ92" s="1781" t="s">
        <v>128</v>
      </c>
      <c r="FR92" s="1781"/>
      <c r="FS92" s="1781"/>
      <c r="FT92" s="1781"/>
      <c r="FU92" s="1831"/>
      <c r="FV92" s="1831"/>
      <c r="FW92" s="1831"/>
      <c r="FX92" s="1831"/>
      <c r="FY92" s="1831"/>
      <c r="FZ92" s="1831"/>
      <c r="GA92" s="1831"/>
      <c r="GB92" s="1831"/>
      <c r="GC92" s="1831"/>
      <c r="GD92" s="1831"/>
      <c r="GE92" s="1831"/>
      <c r="GF92" s="1814"/>
      <c r="GG92" s="1814"/>
      <c r="GH92" s="1814"/>
      <c r="GI92" s="1814"/>
      <c r="GJ92" s="1814"/>
      <c r="GK92" s="1814"/>
      <c r="GL92" s="1814"/>
      <c r="GM92" s="1814"/>
      <c r="GN92" s="1814"/>
      <c r="GO92" s="1814"/>
      <c r="GP92" s="1814"/>
      <c r="GQ92" s="1814"/>
      <c r="GR92" s="1814"/>
      <c r="GS92" s="1814"/>
      <c r="GT92" s="1814"/>
      <c r="GU92" s="1814"/>
      <c r="GV92" s="1814"/>
      <c r="GW92" s="1815"/>
      <c r="GX92" s="2"/>
      <c r="GY92" s="1778"/>
      <c r="GZ92" s="1348"/>
      <c r="HA92" s="1348"/>
      <c r="HB92" s="1348"/>
      <c r="HC92" s="1348"/>
      <c r="HD92" s="1349"/>
      <c r="HE92" s="1246"/>
      <c r="HF92" s="1246"/>
      <c r="HG92" s="1246"/>
      <c r="HH92" s="1246"/>
      <c r="HI92" s="1246"/>
      <c r="HJ92" s="1246"/>
      <c r="HK92" s="1246"/>
      <c r="HL92" s="1246"/>
      <c r="HM92" s="1246"/>
      <c r="HN92" s="1246"/>
      <c r="HO92" s="1246"/>
      <c r="HP92" s="1246"/>
      <c r="HQ92" s="1246"/>
      <c r="HR92" s="1246"/>
      <c r="HS92" s="1246"/>
      <c r="HT92" s="1246"/>
      <c r="HU92" s="1246"/>
      <c r="HV92" s="1246"/>
      <c r="HW92" s="1246"/>
      <c r="HX92" s="1246"/>
      <c r="HY92" s="1247"/>
      <c r="HZ92" s="2"/>
    </row>
    <row r="93" spans="1:234" ht="5.25" customHeight="1">
      <c r="A93" s="2000"/>
      <c r="B93" s="2001"/>
      <c r="C93" s="2001"/>
      <c r="D93" s="2001"/>
      <c r="E93" s="2002"/>
      <c r="F93" s="1488">
        <v>3</v>
      </c>
      <c r="G93" s="1490"/>
      <c r="H93" s="1504" t="s">
        <v>468</v>
      </c>
      <c r="I93" s="1504"/>
      <c r="J93" s="1504"/>
      <c r="K93" s="1504"/>
      <c r="L93" s="1504"/>
      <c r="M93" s="1504"/>
      <c r="N93" s="1502" t="str">
        <f>IF(N95="","",VLOOKUP(N95,入力シート!C86:D93,2,FALSE))</f>
        <v/>
      </c>
      <c r="O93" s="1502"/>
      <c r="P93" s="1502"/>
      <c r="Q93" s="1502"/>
      <c r="R93" s="1502"/>
      <c r="S93" s="1502"/>
      <c r="T93" s="1502"/>
      <c r="U93" s="1502"/>
      <c r="V93" s="1502"/>
      <c r="W93" s="1502"/>
      <c r="X93" s="1502"/>
      <c r="Y93" s="1502"/>
      <c r="Z93" s="1502"/>
      <c r="AA93" s="1502"/>
      <c r="AB93" s="1502"/>
      <c r="AC93" s="1502"/>
      <c r="AD93" s="1502"/>
      <c r="AE93" s="1550" t="s">
        <v>15</v>
      </c>
      <c r="AF93" s="1550"/>
      <c r="AG93" s="1550"/>
      <c r="AH93" s="1550"/>
      <c r="AI93" s="1550"/>
      <c r="AJ93" s="1590" t="str">
        <f>IF(入力シート!Y64&gt;=3,IF(入力シート!Y58&gt;15,入力シート!AA58,""),"")</f>
        <v/>
      </c>
      <c r="AK93" s="1590"/>
      <c r="AL93" s="1590"/>
      <c r="AM93" s="1590"/>
      <c r="AN93" s="1590"/>
      <c r="AO93" s="1590"/>
      <c r="AP93" s="1590"/>
      <c r="AQ93" s="1590"/>
      <c r="AR93" s="1590"/>
      <c r="AS93" s="1590"/>
      <c r="AT93" s="1590"/>
      <c r="AU93" s="1590"/>
      <c r="AV93" s="1590"/>
      <c r="AW93" s="1550" t="s">
        <v>469</v>
      </c>
      <c r="AX93" s="1550"/>
      <c r="AY93" s="1550"/>
      <c r="AZ93" s="1550"/>
      <c r="BA93" s="1550"/>
      <c r="BB93" s="1550"/>
      <c r="BC93" s="1550"/>
      <c r="BD93" s="1502" t="str">
        <f>IF(入力シート!Y64&gt;=3,IF(入力シート!Y58&gt;15,入力シート!AD58,""),"")</f>
        <v/>
      </c>
      <c r="BE93" s="1502"/>
      <c r="BF93" s="1502"/>
      <c r="BG93" s="1502"/>
      <c r="BH93" s="1502"/>
      <c r="BI93" s="1504" t="s">
        <v>17</v>
      </c>
      <c r="BJ93" s="1504"/>
      <c r="BK93" s="1504"/>
      <c r="BL93" s="1504"/>
      <c r="BM93" s="1533" t="str">
        <f>IF(入力シート!Y64&gt;=3,IF(入力シート!Y58&gt;15,入力シート!AE58,""),"")</f>
        <v/>
      </c>
      <c r="BN93" s="1534"/>
      <c r="BO93" s="1534"/>
      <c r="BP93" s="1534"/>
      <c r="BQ93" s="1622"/>
      <c r="BR93" s="2"/>
      <c r="BS93" s="2"/>
      <c r="BT93" s="1730"/>
      <c r="BU93" s="1731"/>
      <c r="BV93" s="1731"/>
      <c r="BW93" s="1731"/>
      <c r="BX93" s="1731"/>
      <c r="BY93" s="1731"/>
      <c r="BZ93" s="1460"/>
      <c r="CA93" s="1461"/>
      <c r="CB93" s="1461"/>
      <c r="CC93" s="1461"/>
      <c r="CD93" s="1461"/>
      <c r="CE93" s="1461"/>
      <c r="CF93" s="1461"/>
      <c r="CG93" s="1461"/>
      <c r="CH93" s="1461"/>
      <c r="CI93" s="1461"/>
      <c r="CJ93" s="1461"/>
      <c r="CK93" s="1461"/>
      <c r="CL93" s="1461"/>
      <c r="CM93" s="1461"/>
      <c r="CN93" s="1461"/>
      <c r="CO93" s="1462"/>
      <c r="CP93" s="1451"/>
      <c r="CQ93" s="1452"/>
      <c r="CR93" s="1452"/>
      <c r="CS93" s="1453"/>
      <c r="CT93" s="1224"/>
      <c r="CU93" s="1225"/>
      <c r="CV93" s="1225"/>
      <c r="CW93" s="1225"/>
      <c r="CX93" s="1225"/>
      <c r="CY93" s="1225"/>
      <c r="CZ93" s="1225"/>
      <c r="DA93" s="1225"/>
      <c r="DB93" s="1225"/>
      <c r="DC93" s="1225"/>
      <c r="DD93" s="1225"/>
      <c r="DE93" s="1225"/>
      <c r="DF93" s="1225"/>
      <c r="DG93" s="1225"/>
      <c r="DH93" s="1225"/>
      <c r="DI93" s="1225"/>
      <c r="DJ93" s="1225"/>
      <c r="DK93" s="1225"/>
      <c r="DL93" s="1228"/>
      <c r="DM93" s="1229"/>
      <c r="DN93" s="6"/>
      <c r="DO93" s="1322"/>
      <c r="DP93" s="1323"/>
      <c r="DQ93" s="1782"/>
      <c r="DR93" s="1782"/>
      <c r="DS93" s="1782"/>
      <c r="DT93" s="1782"/>
      <c r="DU93" s="1784"/>
      <c r="DV93" s="1316"/>
      <c r="DW93" s="1316"/>
      <c r="DX93" s="1316"/>
      <c r="DY93" s="1316"/>
      <c r="DZ93" s="1316"/>
      <c r="EA93" s="1316"/>
      <c r="EB93" s="1316"/>
      <c r="EC93" s="1316"/>
      <c r="ED93" s="1316"/>
      <c r="EE93" s="1316"/>
      <c r="EF93" s="1316"/>
      <c r="EG93" s="1316"/>
      <c r="EH93" s="1316"/>
      <c r="EI93" s="1316"/>
      <c r="EJ93" s="1316"/>
      <c r="EK93" s="1316"/>
      <c r="EL93" s="1316"/>
      <c r="EM93" s="1316"/>
      <c r="EN93" s="1316"/>
      <c r="EO93" s="1316"/>
      <c r="EP93" s="1316"/>
      <c r="EQ93" s="1316"/>
      <c r="ER93" s="1316"/>
      <c r="ES93" s="1316"/>
      <c r="ET93" s="1316"/>
      <c r="EU93" s="1316"/>
      <c r="EV93" s="1316"/>
      <c r="EW93" s="1316"/>
      <c r="EX93" s="1316"/>
      <c r="EY93" s="1316"/>
      <c r="EZ93" s="1316"/>
      <c r="FA93" s="1316"/>
      <c r="FB93" s="1316"/>
      <c r="FC93" s="1316"/>
      <c r="FD93" s="1316"/>
      <c r="FE93" s="1316"/>
      <c r="FF93" s="1316"/>
      <c r="FG93" s="1316"/>
      <c r="FH93" s="1316"/>
      <c r="FI93" s="1316"/>
      <c r="FJ93" s="1316"/>
      <c r="FK93" s="1316"/>
      <c r="FL93" s="1316"/>
      <c r="FM93" s="1316"/>
      <c r="FN93" s="1316"/>
      <c r="FO93" s="1316"/>
      <c r="FP93" s="1329"/>
      <c r="FQ93" s="1782"/>
      <c r="FR93" s="1782"/>
      <c r="FS93" s="1782"/>
      <c r="FT93" s="1782"/>
      <c r="FU93" s="1832"/>
      <c r="FV93" s="1832"/>
      <c r="FW93" s="1832"/>
      <c r="FX93" s="1832"/>
      <c r="FY93" s="1832"/>
      <c r="FZ93" s="1832"/>
      <c r="GA93" s="1832"/>
      <c r="GB93" s="1832"/>
      <c r="GC93" s="1832"/>
      <c r="GD93" s="1832"/>
      <c r="GE93" s="1832"/>
      <c r="GF93" s="1816"/>
      <c r="GG93" s="1816"/>
      <c r="GH93" s="1816"/>
      <c r="GI93" s="1816"/>
      <c r="GJ93" s="1816"/>
      <c r="GK93" s="1816"/>
      <c r="GL93" s="1816"/>
      <c r="GM93" s="1816"/>
      <c r="GN93" s="1816"/>
      <c r="GO93" s="1816"/>
      <c r="GP93" s="1816"/>
      <c r="GQ93" s="1816"/>
      <c r="GR93" s="1816"/>
      <c r="GS93" s="1816"/>
      <c r="GT93" s="1816"/>
      <c r="GU93" s="1816"/>
      <c r="GV93" s="1816"/>
      <c r="GW93" s="1817"/>
      <c r="GX93" s="2"/>
      <c r="GY93" s="1778"/>
      <c r="GZ93" s="1348"/>
      <c r="HA93" s="1348"/>
      <c r="HB93" s="1348"/>
      <c r="HC93" s="1348"/>
      <c r="HD93" s="1349"/>
      <c r="HE93" s="1146"/>
      <c r="HF93" s="1146"/>
      <c r="HG93" s="1146"/>
      <c r="HH93" s="1146"/>
      <c r="HI93" s="1146"/>
      <c r="HJ93" s="1146"/>
      <c r="HK93" s="1146"/>
      <c r="HL93" s="1146"/>
      <c r="HM93" s="1146"/>
      <c r="HN93" s="1146"/>
      <c r="HO93" s="1146"/>
      <c r="HP93" s="1146"/>
      <c r="HQ93" s="1146"/>
      <c r="HR93" s="1146"/>
      <c r="HS93" s="1146"/>
      <c r="HT93" s="1146"/>
      <c r="HU93" s="1146"/>
      <c r="HV93" s="1146"/>
      <c r="HW93" s="1146"/>
      <c r="HX93" s="1146"/>
      <c r="HY93" s="1248"/>
      <c r="HZ93" s="2"/>
    </row>
    <row r="94" spans="1:234" ht="5.25" customHeight="1">
      <c r="A94" s="2000"/>
      <c r="B94" s="2001"/>
      <c r="C94" s="2001"/>
      <c r="D94" s="2001"/>
      <c r="E94" s="2002"/>
      <c r="F94" s="1428"/>
      <c r="G94" s="1430"/>
      <c r="H94" s="1504"/>
      <c r="I94" s="1504"/>
      <c r="J94" s="1504"/>
      <c r="K94" s="1504"/>
      <c r="L94" s="1504"/>
      <c r="M94" s="1504"/>
      <c r="N94" s="1502"/>
      <c r="O94" s="1502"/>
      <c r="P94" s="1502"/>
      <c r="Q94" s="1502"/>
      <c r="R94" s="1502"/>
      <c r="S94" s="1502"/>
      <c r="T94" s="1502"/>
      <c r="U94" s="1502"/>
      <c r="V94" s="1502"/>
      <c r="W94" s="1502"/>
      <c r="X94" s="1502"/>
      <c r="Y94" s="1502"/>
      <c r="Z94" s="1502"/>
      <c r="AA94" s="1502"/>
      <c r="AB94" s="1502"/>
      <c r="AC94" s="1502"/>
      <c r="AD94" s="1502"/>
      <c r="AE94" s="1550"/>
      <c r="AF94" s="1550"/>
      <c r="AG94" s="1550"/>
      <c r="AH94" s="1550"/>
      <c r="AI94" s="1550"/>
      <c r="AJ94" s="1590"/>
      <c r="AK94" s="1590"/>
      <c r="AL94" s="1590"/>
      <c r="AM94" s="1590"/>
      <c r="AN94" s="1590"/>
      <c r="AO94" s="1590"/>
      <c r="AP94" s="1590"/>
      <c r="AQ94" s="1590"/>
      <c r="AR94" s="1590"/>
      <c r="AS94" s="1590"/>
      <c r="AT94" s="1590"/>
      <c r="AU94" s="1590"/>
      <c r="AV94" s="1590"/>
      <c r="AW94" s="1550"/>
      <c r="AX94" s="1550"/>
      <c r="AY94" s="1550"/>
      <c r="AZ94" s="1550"/>
      <c r="BA94" s="1550"/>
      <c r="BB94" s="1550"/>
      <c r="BC94" s="1550"/>
      <c r="BD94" s="1502"/>
      <c r="BE94" s="1502"/>
      <c r="BF94" s="1502"/>
      <c r="BG94" s="1502"/>
      <c r="BH94" s="1502"/>
      <c r="BI94" s="1504"/>
      <c r="BJ94" s="1504"/>
      <c r="BK94" s="1504"/>
      <c r="BL94" s="1504"/>
      <c r="BM94" s="1493"/>
      <c r="BN94" s="1494"/>
      <c r="BO94" s="1494"/>
      <c r="BP94" s="1494"/>
      <c r="BQ94" s="1518"/>
      <c r="BR94" s="2"/>
      <c r="BS94" s="2"/>
      <c r="BT94" s="1730"/>
      <c r="BU94" s="1731"/>
      <c r="BV94" s="1731"/>
      <c r="BW94" s="1731"/>
      <c r="BX94" s="1731"/>
      <c r="BY94" s="1731"/>
      <c r="BZ94" s="1463"/>
      <c r="CA94" s="1464"/>
      <c r="CB94" s="1464"/>
      <c r="CC94" s="1464"/>
      <c r="CD94" s="1464"/>
      <c r="CE94" s="1464"/>
      <c r="CF94" s="1464"/>
      <c r="CG94" s="1464"/>
      <c r="CH94" s="1464"/>
      <c r="CI94" s="1464"/>
      <c r="CJ94" s="1464"/>
      <c r="CK94" s="1464"/>
      <c r="CL94" s="1464"/>
      <c r="CM94" s="1464"/>
      <c r="CN94" s="1464"/>
      <c r="CO94" s="1465"/>
      <c r="CP94" s="1454"/>
      <c r="CQ94" s="1455"/>
      <c r="CR94" s="1455"/>
      <c r="CS94" s="1456"/>
      <c r="CT94" s="1224"/>
      <c r="CU94" s="1225"/>
      <c r="CV94" s="1225"/>
      <c r="CW94" s="1225"/>
      <c r="CX94" s="1225"/>
      <c r="CY94" s="1225"/>
      <c r="CZ94" s="1225"/>
      <c r="DA94" s="1225"/>
      <c r="DB94" s="1225"/>
      <c r="DC94" s="1225"/>
      <c r="DD94" s="1225"/>
      <c r="DE94" s="1225"/>
      <c r="DF94" s="1225"/>
      <c r="DG94" s="1225"/>
      <c r="DH94" s="1225"/>
      <c r="DI94" s="1225"/>
      <c r="DJ94" s="1225"/>
      <c r="DK94" s="1225"/>
      <c r="DL94" s="1228"/>
      <c r="DM94" s="1229"/>
      <c r="DN94" s="6"/>
      <c r="DO94" s="1322"/>
      <c r="DP94" s="1323"/>
      <c r="DQ94" s="1782"/>
      <c r="DR94" s="1782"/>
      <c r="DS94" s="1782"/>
      <c r="DT94" s="1782"/>
      <c r="DU94" s="1784"/>
      <c r="DV94" s="1316"/>
      <c r="DW94" s="1316"/>
      <c r="DX94" s="1316"/>
      <c r="DY94" s="1316"/>
      <c r="DZ94" s="1316"/>
      <c r="EA94" s="1316"/>
      <c r="EB94" s="1316"/>
      <c r="EC94" s="1316"/>
      <c r="ED94" s="1316"/>
      <c r="EE94" s="1316"/>
      <c r="EF94" s="1316"/>
      <c r="EG94" s="1316"/>
      <c r="EH94" s="1316"/>
      <c r="EI94" s="1316"/>
      <c r="EJ94" s="1316"/>
      <c r="EK94" s="1316"/>
      <c r="EL94" s="1316"/>
      <c r="EM94" s="1316"/>
      <c r="EN94" s="1316"/>
      <c r="EO94" s="1316"/>
      <c r="EP94" s="1316"/>
      <c r="EQ94" s="1316"/>
      <c r="ER94" s="1316"/>
      <c r="ES94" s="1316"/>
      <c r="ET94" s="1316"/>
      <c r="EU94" s="1316"/>
      <c r="EV94" s="1316"/>
      <c r="EW94" s="1316"/>
      <c r="EX94" s="1316"/>
      <c r="EY94" s="1316"/>
      <c r="EZ94" s="1316"/>
      <c r="FA94" s="1316"/>
      <c r="FB94" s="1316"/>
      <c r="FC94" s="1316"/>
      <c r="FD94" s="1316"/>
      <c r="FE94" s="1316"/>
      <c r="FF94" s="1316"/>
      <c r="FG94" s="1316"/>
      <c r="FH94" s="1316"/>
      <c r="FI94" s="1316"/>
      <c r="FJ94" s="1316"/>
      <c r="FK94" s="1316"/>
      <c r="FL94" s="1316"/>
      <c r="FM94" s="1316"/>
      <c r="FN94" s="1316"/>
      <c r="FO94" s="1316"/>
      <c r="FP94" s="1329"/>
      <c r="FQ94" s="1782"/>
      <c r="FR94" s="1782"/>
      <c r="FS94" s="1782"/>
      <c r="FT94" s="1782"/>
      <c r="FU94" s="1832"/>
      <c r="FV94" s="1832"/>
      <c r="FW94" s="1832"/>
      <c r="FX94" s="1832"/>
      <c r="FY94" s="1832"/>
      <c r="FZ94" s="1832"/>
      <c r="GA94" s="1832"/>
      <c r="GB94" s="1832"/>
      <c r="GC94" s="1832"/>
      <c r="GD94" s="1832"/>
      <c r="GE94" s="1832"/>
      <c r="GF94" s="1816"/>
      <c r="GG94" s="1816"/>
      <c r="GH94" s="1816"/>
      <c r="GI94" s="1816"/>
      <c r="GJ94" s="1816"/>
      <c r="GK94" s="1816"/>
      <c r="GL94" s="1816"/>
      <c r="GM94" s="1816"/>
      <c r="GN94" s="1816"/>
      <c r="GO94" s="1816"/>
      <c r="GP94" s="1816"/>
      <c r="GQ94" s="1816"/>
      <c r="GR94" s="1816"/>
      <c r="GS94" s="1816"/>
      <c r="GT94" s="1816"/>
      <c r="GU94" s="1816"/>
      <c r="GV94" s="1816"/>
      <c r="GW94" s="1817"/>
      <c r="GX94" s="2"/>
      <c r="GY94" s="1778"/>
      <c r="GZ94" s="1348"/>
      <c r="HA94" s="1348"/>
      <c r="HB94" s="1348"/>
      <c r="HC94" s="1348"/>
      <c r="HD94" s="1349"/>
      <c r="HE94" s="1339" t="s">
        <v>155</v>
      </c>
      <c r="HF94" s="1340"/>
      <c r="HG94" s="1340"/>
      <c r="HH94" s="1340"/>
      <c r="HI94" s="1340"/>
      <c r="HJ94" s="1340"/>
      <c r="HK94" s="1340"/>
      <c r="HL94" s="1340"/>
      <c r="HM94" s="1340"/>
      <c r="HN94" s="1340"/>
      <c r="HO94" s="1340"/>
      <c r="HP94" s="1340"/>
      <c r="HQ94" s="1340"/>
      <c r="HR94" s="1340"/>
      <c r="HS94" s="1340"/>
      <c r="HT94" s="1340"/>
      <c r="HU94" s="1340"/>
      <c r="HV94" s="1340"/>
      <c r="HW94" s="1340"/>
      <c r="HX94" s="1133" t="s">
        <v>151</v>
      </c>
      <c r="HY94" s="1134"/>
      <c r="HZ94" s="2"/>
    </row>
    <row r="95" spans="1:234" ht="5.25" customHeight="1">
      <c r="A95" s="2000"/>
      <c r="B95" s="2001"/>
      <c r="C95" s="2001"/>
      <c r="D95" s="2001"/>
      <c r="E95" s="2002"/>
      <c r="F95" s="1428"/>
      <c r="G95" s="1430"/>
      <c r="H95" s="1504" t="s">
        <v>461</v>
      </c>
      <c r="I95" s="1504"/>
      <c r="J95" s="1504"/>
      <c r="K95" s="1504"/>
      <c r="L95" s="1504"/>
      <c r="M95" s="1504"/>
      <c r="N95" s="1276" t="str">
        <f>IF(入力シート!Y64&gt;=3,IF(入力シート!Y58&gt;15,入力シート!Z58,""),"")</f>
        <v/>
      </c>
      <c r="O95" s="1276"/>
      <c r="P95" s="1276"/>
      <c r="Q95" s="1276"/>
      <c r="R95" s="1276"/>
      <c r="S95" s="1276"/>
      <c r="T95" s="1276"/>
      <c r="U95" s="1276"/>
      <c r="V95" s="1276"/>
      <c r="W95" s="1276"/>
      <c r="X95" s="1276"/>
      <c r="Y95" s="1276"/>
      <c r="Z95" s="1276"/>
      <c r="AA95" s="1276"/>
      <c r="AB95" s="1276"/>
      <c r="AC95" s="1276"/>
      <c r="AD95" s="1276"/>
      <c r="AE95" s="1550"/>
      <c r="AF95" s="1550"/>
      <c r="AG95" s="1550"/>
      <c r="AH95" s="1550"/>
      <c r="AI95" s="1550"/>
      <c r="AJ95" s="1590"/>
      <c r="AK95" s="1590"/>
      <c r="AL95" s="1590"/>
      <c r="AM95" s="1590"/>
      <c r="AN95" s="1590"/>
      <c r="AO95" s="1590"/>
      <c r="AP95" s="1590"/>
      <c r="AQ95" s="1590"/>
      <c r="AR95" s="1590"/>
      <c r="AS95" s="1590"/>
      <c r="AT95" s="1590"/>
      <c r="AU95" s="1590"/>
      <c r="AV95" s="1590"/>
      <c r="AW95" s="1550"/>
      <c r="AX95" s="1550"/>
      <c r="AY95" s="1550"/>
      <c r="AZ95" s="1550"/>
      <c r="BA95" s="1550"/>
      <c r="BB95" s="1550"/>
      <c r="BC95" s="1550"/>
      <c r="BD95" s="1502"/>
      <c r="BE95" s="1502"/>
      <c r="BF95" s="1502"/>
      <c r="BG95" s="1502"/>
      <c r="BH95" s="1502"/>
      <c r="BI95" s="1504"/>
      <c r="BJ95" s="1504"/>
      <c r="BK95" s="1504"/>
      <c r="BL95" s="1504"/>
      <c r="BM95" s="1493"/>
      <c r="BN95" s="1494"/>
      <c r="BO95" s="1494"/>
      <c r="BP95" s="1494"/>
      <c r="BQ95" s="1518"/>
      <c r="BR95" s="2"/>
      <c r="BS95" s="2"/>
      <c r="BT95" s="1730"/>
      <c r="BU95" s="1731"/>
      <c r="BV95" s="1731"/>
      <c r="BW95" s="1731"/>
      <c r="BX95" s="1731"/>
      <c r="BY95" s="1731"/>
      <c r="BZ95" s="1457" t="s">
        <v>40</v>
      </c>
      <c r="CA95" s="1458"/>
      <c r="CB95" s="1458"/>
      <c r="CC95" s="1458"/>
      <c r="CD95" s="1458"/>
      <c r="CE95" s="1458"/>
      <c r="CF95" s="1458"/>
      <c r="CG95" s="1458"/>
      <c r="CH95" s="1458"/>
      <c r="CI95" s="1458"/>
      <c r="CJ95" s="1458"/>
      <c r="CK95" s="1458"/>
      <c r="CL95" s="1458"/>
      <c r="CM95" s="1458"/>
      <c r="CN95" s="1458"/>
      <c r="CO95" s="1459"/>
      <c r="CP95" s="1468" t="s">
        <v>494</v>
      </c>
      <c r="CQ95" s="1469"/>
      <c r="CR95" s="1469"/>
      <c r="CS95" s="1470"/>
      <c r="CT95" s="1224" t="e">
        <f>IF(換算!AO16="","",換算!AO16)</f>
        <v>#N/A</v>
      </c>
      <c r="CU95" s="1225"/>
      <c r="CV95" s="1225"/>
      <c r="CW95" s="1225"/>
      <c r="CX95" s="1225"/>
      <c r="CY95" s="1225"/>
      <c r="CZ95" s="1225"/>
      <c r="DA95" s="1225"/>
      <c r="DB95" s="1225"/>
      <c r="DC95" s="1225"/>
      <c r="DD95" s="1225"/>
      <c r="DE95" s="1225"/>
      <c r="DF95" s="1225"/>
      <c r="DG95" s="1225"/>
      <c r="DH95" s="1225"/>
      <c r="DI95" s="1225"/>
      <c r="DJ95" s="1225"/>
      <c r="DK95" s="1225"/>
      <c r="DL95" s="1226"/>
      <c r="DM95" s="1227"/>
      <c r="DN95" s="6"/>
      <c r="DO95" s="1324"/>
      <c r="DP95" s="1325"/>
      <c r="DQ95" s="1591"/>
      <c r="DR95" s="1591"/>
      <c r="DS95" s="1591"/>
      <c r="DT95" s="1591"/>
      <c r="DU95" s="1785"/>
      <c r="DV95" s="1317"/>
      <c r="DW95" s="1317"/>
      <c r="DX95" s="1317"/>
      <c r="DY95" s="1317"/>
      <c r="DZ95" s="1317"/>
      <c r="EA95" s="1317"/>
      <c r="EB95" s="1317"/>
      <c r="EC95" s="1317"/>
      <c r="ED95" s="1317"/>
      <c r="EE95" s="1317"/>
      <c r="EF95" s="1317"/>
      <c r="EG95" s="1317"/>
      <c r="EH95" s="1317"/>
      <c r="EI95" s="1317"/>
      <c r="EJ95" s="1317"/>
      <c r="EK95" s="1317"/>
      <c r="EL95" s="1317"/>
      <c r="EM95" s="1317"/>
      <c r="EN95" s="1317"/>
      <c r="EO95" s="1317"/>
      <c r="EP95" s="1317"/>
      <c r="EQ95" s="1317"/>
      <c r="ER95" s="1317"/>
      <c r="ES95" s="1317"/>
      <c r="ET95" s="1317"/>
      <c r="EU95" s="1317"/>
      <c r="EV95" s="1317"/>
      <c r="EW95" s="1317"/>
      <c r="EX95" s="1317"/>
      <c r="EY95" s="1317"/>
      <c r="EZ95" s="1317"/>
      <c r="FA95" s="1317"/>
      <c r="FB95" s="1317"/>
      <c r="FC95" s="1317"/>
      <c r="FD95" s="1317"/>
      <c r="FE95" s="1317"/>
      <c r="FF95" s="1317"/>
      <c r="FG95" s="1317"/>
      <c r="FH95" s="1317"/>
      <c r="FI95" s="1317"/>
      <c r="FJ95" s="1317"/>
      <c r="FK95" s="1317"/>
      <c r="FL95" s="1317"/>
      <c r="FM95" s="1317"/>
      <c r="FN95" s="1317"/>
      <c r="FO95" s="1317"/>
      <c r="FP95" s="1330"/>
      <c r="FQ95" s="1591"/>
      <c r="FR95" s="1591"/>
      <c r="FS95" s="1591"/>
      <c r="FT95" s="1591"/>
      <c r="FU95" s="1833"/>
      <c r="FV95" s="1833"/>
      <c r="FW95" s="1833"/>
      <c r="FX95" s="1833"/>
      <c r="FY95" s="1833"/>
      <c r="FZ95" s="1833"/>
      <c r="GA95" s="1833"/>
      <c r="GB95" s="1833"/>
      <c r="GC95" s="1833"/>
      <c r="GD95" s="1833"/>
      <c r="GE95" s="1833"/>
      <c r="GF95" s="1818"/>
      <c r="GG95" s="1818"/>
      <c r="GH95" s="1818"/>
      <c r="GI95" s="1818"/>
      <c r="GJ95" s="1818"/>
      <c r="GK95" s="1818"/>
      <c r="GL95" s="1818"/>
      <c r="GM95" s="1818"/>
      <c r="GN95" s="1818"/>
      <c r="GO95" s="1818"/>
      <c r="GP95" s="1818"/>
      <c r="GQ95" s="1818"/>
      <c r="GR95" s="1818"/>
      <c r="GS95" s="1818"/>
      <c r="GT95" s="1818"/>
      <c r="GU95" s="1818"/>
      <c r="GV95" s="1818"/>
      <c r="GW95" s="1819"/>
      <c r="GX95" s="2"/>
      <c r="GY95" s="1778"/>
      <c r="GZ95" s="1348"/>
      <c r="HA95" s="1348"/>
      <c r="HB95" s="1348"/>
      <c r="HC95" s="1348"/>
      <c r="HD95" s="1349"/>
      <c r="HE95" s="1341"/>
      <c r="HF95" s="1342"/>
      <c r="HG95" s="1342"/>
      <c r="HH95" s="1342"/>
      <c r="HI95" s="1342"/>
      <c r="HJ95" s="1342"/>
      <c r="HK95" s="1342"/>
      <c r="HL95" s="1342"/>
      <c r="HM95" s="1342"/>
      <c r="HN95" s="1342"/>
      <c r="HO95" s="1342"/>
      <c r="HP95" s="1342"/>
      <c r="HQ95" s="1342"/>
      <c r="HR95" s="1342"/>
      <c r="HS95" s="1342"/>
      <c r="HT95" s="1342"/>
      <c r="HU95" s="1342"/>
      <c r="HV95" s="1342"/>
      <c r="HW95" s="1342"/>
      <c r="HX95" s="1135"/>
      <c r="HY95" s="1136"/>
      <c r="HZ95" s="2"/>
    </row>
    <row r="96" spans="1:234" ht="5.25" customHeight="1">
      <c r="A96" s="2000"/>
      <c r="B96" s="2001"/>
      <c r="C96" s="2001"/>
      <c r="D96" s="2001"/>
      <c r="E96" s="2002"/>
      <c r="F96" s="1428"/>
      <c r="G96" s="1430"/>
      <c r="H96" s="1504"/>
      <c r="I96" s="1504"/>
      <c r="J96" s="1504"/>
      <c r="K96" s="1504"/>
      <c r="L96" s="1504"/>
      <c r="M96" s="1504"/>
      <c r="N96" s="1276"/>
      <c r="O96" s="1276"/>
      <c r="P96" s="1276"/>
      <c r="Q96" s="1276"/>
      <c r="R96" s="1276"/>
      <c r="S96" s="1276"/>
      <c r="T96" s="1276"/>
      <c r="U96" s="1276"/>
      <c r="V96" s="1276"/>
      <c r="W96" s="1276"/>
      <c r="X96" s="1276"/>
      <c r="Y96" s="1276"/>
      <c r="Z96" s="1276"/>
      <c r="AA96" s="1276"/>
      <c r="AB96" s="1276"/>
      <c r="AC96" s="1276"/>
      <c r="AD96" s="1276"/>
      <c r="AE96" s="1550"/>
      <c r="AF96" s="1550"/>
      <c r="AG96" s="1550"/>
      <c r="AH96" s="1550"/>
      <c r="AI96" s="1550"/>
      <c r="AJ96" s="1590"/>
      <c r="AK96" s="1590"/>
      <c r="AL96" s="1590"/>
      <c r="AM96" s="1590"/>
      <c r="AN96" s="1590"/>
      <c r="AO96" s="1590"/>
      <c r="AP96" s="1590"/>
      <c r="AQ96" s="1590"/>
      <c r="AR96" s="1590"/>
      <c r="AS96" s="1590"/>
      <c r="AT96" s="1590"/>
      <c r="AU96" s="1590"/>
      <c r="AV96" s="1590"/>
      <c r="AW96" s="1550"/>
      <c r="AX96" s="1550"/>
      <c r="AY96" s="1550"/>
      <c r="AZ96" s="1550"/>
      <c r="BA96" s="1550"/>
      <c r="BB96" s="1550"/>
      <c r="BC96" s="1550"/>
      <c r="BD96" s="1502"/>
      <c r="BE96" s="1502"/>
      <c r="BF96" s="1502"/>
      <c r="BG96" s="1502"/>
      <c r="BH96" s="1502"/>
      <c r="BI96" s="1504"/>
      <c r="BJ96" s="1504"/>
      <c r="BK96" s="1504"/>
      <c r="BL96" s="1504"/>
      <c r="BM96" s="1493"/>
      <c r="BN96" s="1494"/>
      <c r="BO96" s="1494"/>
      <c r="BP96" s="1494"/>
      <c r="BQ96" s="1518"/>
      <c r="BR96" s="2"/>
      <c r="BS96" s="2"/>
      <c r="BT96" s="1730"/>
      <c r="BU96" s="1731"/>
      <c r="BV96" s="1731"/>
      <c r="BW96" s="1731"/>
      <c r="BX96" s="1731"/>
      <c r="BY96" s="1731"/>
      <c r="BZ96" s="1460"/>
      <c r="CA96" s="1461"/>
      <c r="CB96" s="1461"/>
      <c r="CC96" s="1461"/>
      <c r="CD96" s="1461"/>
      <c r="CE96" s="1461"/>
      <c r="CF96" s="1461"/>
      <c r="CG96" s="1461"/>
      <c r="CH96" s="1461"/>
      <c r="CI96" s="1461"/>
      <c r="CJ96" s="1461"/>
      <c r="CK96" s="1461"/>
      <c r="CL96" s="1461"/>
      <c r="CM96" s="1461"/>
      <c r="CN96" s="1461"/>
      <c r="CO96" s="1462"/>
      <c r="CP96" s="1451"/>
      <c r="CQ96" s="1452"/>
      <c r="CR96" s="1452"/>
      <c r="CS96" s="1453"/>
      <c r="CT96" s="1224"/>
      <c r="CU96" s="1225"/>
      <c r="CV96" s="1225"/>
      <c r="CW96" s="1225"/>
      <c r="CX96" s="1225"/>
      <c r="CY96" s="1225"/>
      <c r="CZ96" s="1225"/>
      <c r="DA96" s="1225"/>
      <c r="DB96" s="1225"/>
      <c r="DC96" s="1225"/>
      <c r="DD96" s="1225"/>
      <c r="DE96" s="1225"/>
      <c r="DF96" s="1225"/>
      <c r="DG96" s="1225"/>
      <c r="DH96" s="1225"/>
      <c r="DI96" s="1225"/>
      <c r="DJ96" s="1225"/>
      <c r="DK96" s="1225"/>
      <c r="DL96" s="1228"/>
      <c r="DM96" s="1229"/>
      <c r="DN96" s="6"/>
      <c r="DO96" s="1320">
        <v>3</v>
      </c>
      <c r="DP96" s="1321"/>
      <c r="DQ96" s="1318" t="s">
        <v>7</v>
      </c>
      <c r="DR96" s="1318"/>
      <c r="DS96" s="1318"/>
      <c r="DT96" s="1318"/>
      <c r="DU96" s="1293"/>
      <c r="DV96" s="1145"/>
      <c r="DW96" s="1145"/>
      <c r="DX96" s="1145"/>
      <c r="DY96" s="1145"/>
      <c r="DZ96" s="1145"/>
      <c r="EA96" s="1145"/>
      <c r="EB96" s="1145"/>
      <c r="EC96" s="1145"/>
      <c r="ED96" s="1145"/>
      <c r="EE96" s="1145"/>
      <c r="EF96" s="1145"/>
      <c r="EG96" s="1145"/>
      <c r="EH96" s="1145"/>
      <c r="EI96" s="1145"/>
      <c r="EJ96" s="1145"/>
      <c r="EK96" s="1145"/>
      <c r="EL96" s="1145"/>
      <c r="EM96" s="1145"/>
      <c r="EN96" s="1145"/>
      <c r="EO96" s="1145"/>
      <c r="EP96" s="1145"/>
      <c r="EQ96" s="1145"/>
      <c r="ER96" s="1145"/>
      <c r="ES96" s="1158"/>
      <c r="ET96" s="1298" t="s">
        <v>17</v>
      </c>
      <c r="EU96" s="1298"/>
      <c r="EV96" s="1298"/>
      <c r="EW96" s="1298"/>
      <c r="EX96" s="1293"/>
      <c r="EY96" s="1145"/>
      <c r="EZ96" s="1145"/>
      <c r="FA96" s="1145"/>
      <c r="FB96" s="1145"/>
      <c r="FC96" s="1158"/>
      <c r="FD96" s="1345" t="s">
        <v>15</v>
      </c>
      <c r="FE96" s="1345"/>
      <c r="FF96" s="1345"/>
      <c r="FG96" s="1345"/>
      <c r="FH96" s="1293"/>
      <c r="FI96" s="1145"/>
      <c r="FJ96" s="1145"/>
      <c r="FK96" s="1145"/>
      <c r="FL96" s="1145"/>
      <c r="FM96" s="1145"/>
      <c r="FN96" s="1145"/>
      <c r="FO96" s="1145"/>
      <c r="FP96" s="1145"/>
      <c r="FQ96" s="1145"/>
      <c r="FR96" s="1145"/>
      <c r="FS96" s="1145"/>
      <c r="FT96" s="1145"/>
      <c r="FU96" s="1145"/>
      <c r="FV96" s="1145"/>
      <c r="FW96" s="1158"/>
      <c r="FX96" s="1345" t="s">
        <v>127</v>
      </c>
      <c r="FY96" s="1345"/>
      <c r="FZ96" s="1345"/>
      <c r="GA96" s="1345"/>
      <c r="GB96" s="1345"/>
      <c r="GC96" s="1345"/>
      <c r="GD96" s="1345"/>
      <c r="GE96" s="1345"/>
      <c r="GF96" s="1345"/>
      <c r="GG96" s="1345"/>
      <c r="GH96" s="1293"/>
      <c r="GI96" s="1145"/>
      <c r="GJ96" s="1145"/>
      <c r="GK96" s="1145"/>
      <c r="GL96" s="1145"/>
      <c r="GM96" s="1145"/>
      <c r="GN96" s="1145"/>
      <c r="GO96" s="1145"/>
      <c r="GP96" s="1145"/>
      <c r="GQ96" s="1145"/>
      <c r="GR96" s="1145"/>
      <c r="GS96" s="1145"/>
      <c r="GT96" s="1145"/>
      <c r="GU96" s="1145"/>
      <c r="GV96" s="1145"/>
      <c r="GW96" s="1245"/>
      <c r="GX96" s="2"/>
      <c r="GY96" s="1778"/>
      <c r="GZ96" s="1348"/>
      <c r="HA96" s="1348"/>
      <c r="HB96" s="1348"/>
      <c r="HC96" s="1348"/>
      <c r="HD96" s="1349"/>
      <c r="HE96" s="1149"/>
      <c r="HF96" s="1150"/>
      <c r="HG96" s="1150"/>
      <c r="HH96" s="1150"/>
      <c r="HI96" s="1150"/>
      <c r="HJ96" s="1150"/>
      <c r="HK96" s="1150"/>
      <c r="HL96" s="1150"/>
      <c r="HM96" s="1150"/>
      <c r="HN96" s="1150"/>
      <c r="HO96" s="1150"/>
      <c r="HP96" s="1150"/>
      <c r="HQ96" s="1150"/>
      <c r="HR96" s="1150"/>
      <c r="HS96" s="1150"/>
      <c r="HT96" s="1150"/>
      <c r="HU96" s="1150"/>
      <c r="HV96" s="1150"/>
      <c r="HW96" s="1150"/>
      <c r="HX96" s="1135"/>
      <c r="HY96" s="1136"/>
      <c r="HZ96" s="2"/>
    </row>
    <row r="97" spans="1:234" ht="5.25" customHeight="1">
      <c r="A97" s="2000"/>
      <c r="B97" s="2001"/>
      <c r="C97" s="2001"/>
      <c r="D97" s="2001"/>
      <c r="E97" s="2002"/>
      <c r="F97" s="1428"/>
      <c r="G97" s="1430"/>
      <c r="H97" s="1504"/>
      <c r="I97" s="1504"/>
      <c r="J97" s="1504"/>
      <c r="K97" s="1504"/>
      <c r="L97" s="1504"/>
      <c r="M97" s="1504"/>
      <c r="N97" s="1276"/>
      <c r="O97" s="1276"/>
      <c r="P97" s="1276"/>
      <c r="Q97" s="1276"/>
      <c r="R97" s="1276"/>
      <c r="S97" s="1276"/>
      <c r="T97" s="1276"/>
      <c r="U97" s="1276"/>
      <c r="V97" s="1276"/>
      <c r="W97" s="1276"/>
      <c r="X97" s="1276"/>
      <c r="Y97" s="1276"/>
      <c r="Z97" s="1276"/>
      <c r="AA97" s="1276"/>
      <c r="AB97" s="1276"/>
      <c r="AC97" s="1276"/>
      <c r="AD97" s="1276"/>
      <c r="AE97" s="1550"/>
      <c r="AF97" s="1550"/>
      <c r="AG97" s="1550"/>
      <c r="AH97" s="1550"/>
      <c r="AI97" s="1550"/>
      <c r="AJ97" s="1590"/>
      <c r="AK97" s="1590"/>
      <c r="AL97" s="1590"/>
      <c r="AM97" s="1590"/>
      <c r="AN97" s="1590"/>
      <c r="AO97" s="1590"/>
      <c r="AP97" s="1590"/>
      <c r="AQ97" s="1590"/>
      <c r="AR97" s="1590"/>
      <c r="AS97" s="1590"/>
      <c r="AT97" s="1590"/>
      <c r="AU97" s="1590"/>
      <c r="AV97" s="1590"/>
      <c r="AW97" s="1550"/>
      <c r="AX97" s="1550"/>
      <c r="AY97" s="1550"/>
      <c r="AZ97" s="1550"/>
      <c r="BA97" s="1550"/>
      <c r="BB97" s="1550"/>
      <c r="BC97" s="1550"/>
      <c r="BD97" s="1502"/>
      <c r="BE97" s="1502"/>
      <c r="BF97" s="1502"/>
      <c r="BG97" s="1502"/>
      <c r="BH97" s="1502"/>
      <c r="BI97" s="1504"/>
      <c r="BJ97" s="1504"/>
      <c r="BK97" s="1504"/>
      <c r="BL97" s="1504"/>
      <c r="BM97" s="1495"/>
      <c r="BN97" s="1496"/>
      <c r="BO97" s="1496"/>
      <c r="BP97" s="1496"/>
      <c r="BQ97" s="1519"/>
      <c r="BR97" s="2"/>
      <c r="BS97" s="2"/>
      <c r="BT97" s="1730"/>
      <c r="BU97" s="1731"/>
      <c r="BV97" s="1731"/>
      <c r="BW97" s="1731"/>
      <c r="BX97" s="1731"/>
      <c r="BY97" s="1731"/>
      <c r="BZ97" s="1555"/>
      <c r="CA97" s="1556"/>
      <c r="CB97" s="1556"/>
      <c r="CC97" s="1556"/>
      <c r="CD97" s="1556"/>
      <c r="CE97" s="1556"/>
      <c r="CF97" s="1556"/>
      <c r="CG97" s="1556"/>
      <c r="CH97" s="1556"/>
      <c r="CI97" s="1556"/>
      <c r="CJ97" s="1556"/>
      <c r="CK97" s="1556"/>
      <c r="CL97" s="1556"/>
      <c r="CM97" s="1556"/>
      <c r="CN97" s="1556"/>
      <c r="CO97" s="1557"/>
      <c r="CP97" s="1481"/>
      <c r="CQ97" s="1482"/>
      <c r="CR97" s="1482"/>
      <c r="CS97" s="1483"/>
      <c r="CT97" s="1511"/>
      <c r="CU97" s="1512"/>
      <c r="CV97" s="1512"/>
      <c r="CW97" s="1512"/>
      <c r="CX97" s="1512"/>
      <c r="CY97" s="1512"/>
      <c r="CZ97" s="1512"/>
      <c r="DA97" s="1512"/>
      <c r="DB97" s="1512"/>
      <c r="DC97" s="1512"/>
      <c r="DD97" s="1512"/>
      <c r="DE97" s="1512"/>
      <c r="DF97" s="1512"/>
      <c r="DG97" s="1512"/>
      <c r="DH97" s="1512"/>
      <c r="DI97" s="1512"/>
      <c r="DJ97" s="1512"/>
      <c r="DK97" s="1512"/>
      <c r="DL97" s="1313"/>
      <c r="DM97" s="1314"/>
      <c r="DN97" s="6"/>
      <c r="DO97" s="1322"/>
      <c r="DP97" s="1323"/>
      <c r="DQ97" s="1319"/>
      <c r="DR97" s="1319"/>
      <c r="DS97" s="1319"/>
      <c r="DT97" s="1319"/>
      <c r="DU97" s="1294"/>
      <c r="DV97" s="1246"/>
      <c r="DW97" s="1246"/>
      <c r="DX97" s="1246"/>
      <c r="DY97" s="1246"/>
      <c r="DZ97" s="1246"/>
      <c r="EA97" s="1246"/>
      <c r="EB97" s="1246"/>
      <c r="EC97" s="1246"/>
      <c r="ED97" s="1246"/>
      <c r="EE97" s="1246"/>
      <c r="EF97" s="1246"/>
      <c r="EG97" s="1246"/>
      <c r="EH97" s="1246"/>
      <c r="EI97" s="1246"/>
      <c r="EJ97" s="1246"/>
      <c r="EK97" s="1246"/>
      <c r="EL97" s="1246"/>
      <c r="EM97" s="1246"/>
      <c r="EN97" s="1246"/>
      <c r="EO97" s="1246"/>
      <c r="EP97" s="1246"/>
      <c r="EQ97" s="1246"/>
      <c r="ER97" s="1246"/>
      <c r="ES97" s="1295"/>
      <c r="ET97" s="1300"/>
      <c r="EU97" s="1300"/>
      <c r="EV97" s="1300"/>
      <c r="EW97" s="1300"/>
      <c r="EX97" s="1294"/>
      <c r="EY97" s="1246"/>
      <c r="EZ97" s="1246"/>
      <c r="FA97" s="1246"/>
      <c r="FB97" s="1246"/>
      <c r="FC97" s="1295"/>
      <c r="FD97" s="1348"/>
      <c r="FE97" s="1348"/>
      <c r="FF97" s="1348"/>
      <c r="FG97" s="1348"/>
      <c r="FH97" s="1294"/>
      <c r="FI97" s="1246"/>
      <c r="FJ97" s="1246"/>
      <c r="FK97" s="1246"/>
      <c r="FL97" s="1246"/>
      <c r="FM97" s="1246"/>
      <c r="FN97" s="1246"/>
      <c r="FO97" s="1246"/>
      <c r="FP97" s="1246"/>
      <c r="FQ97" s="1246"/>
      <c r="FR97" s="1246"/>
      <c r="FS97" s="1246"/>
      <c r="FT97" s="1246"/>
      <c r="FU97" s="1246"/>
      <c r="FV97" s="1246"/>
      <c r="FW97" s="1295"/>
      <c r="FX97" s="1348"/>
      <c r="FY97" s="1348"/>
      <c r="FZ97" s="1348"/>
      <c r="GA97" s="1348"/>
      <c r="GB97" s="1348"/>
      <c r="GC97" s="1348"/>
      <c r="GD97" s="1348"/>
      <c r="GE97" s="1348"/>
      <c r="GF97" s="1348"/>
      <c r="GG97" s="1348"/>
      <c r="GH97" s="1294"/>
      <c r="GI97" s="1246"/>
      <c r="GJ97" s="1246"/>
      <c r="GK97" s="1246"/>
      <c r="GL97" s="1246"/>
      <c r="GM97" s="1246"/>
      <c r="GN97" s="1246"/>
      <c r="GO97" s="1246"/>
      <c r="GP97" s="1246"/>
      <c r="GQ97" s="1246"/>
      <c r="GR97" s="1246"/>
      <c r="GS97" s="1246"/>
      <c r="GT97" s="1246"/>
      <c r="GU97" s="1246"/>
      <c r="GV97" s="1246"/>
      <c r="GW97" s="1247"/>
      <c r="GX97" s="2"/>
      <c r="GY97" s="1778"/>
      <c r="GZ97" s="1348"/>
      <c r="HA97" s="1348"/>
      <c r="HB97" s="1348"/>
      <c r="HC97" s="1348"/>
      <c r="HD97" s="1349"/>
      <c r="HE97" s="1139"/>
      <c r="HF97" s="1140"/>
      <c r="HG97" s="1140"/>
      <c r="HH97" s="1140"/>
      <c r="HI97" s="1140"/>
      <c r="HJ97" s="1140"/>
      <c r="HK97" s="1140"/>
      <c r="HL97" s="1140"/>
      <c r="HM97" s="1140"/>
      <c r="HN97" s="1140"/>
      <c r="HO97" s="1140"/>
      <c r="HP97" s="1140"/>
      <c r="HQ97" s="1140"/>
      <c r="HR97" s="1140"/>
      <c r="HS97" s="1140"/>
      <c r="HT97" s="1140"/>
      <c r="HU97" s="1140"/>
      <c r="HV97" s="1140"/>
      <c r="HW97" s="1140"/>
      <c r="HX97" s="1135"/>
      <c r="HY97" s="1136"/>
      <c r="HZ97" s="2"/>
    </row>
    <row r="98" spans="1:234" ht="5.25" customHeight="1">
      <c r="A98" s="2000"/>
      <c r="B98" s="2001"/>
      <c r="C98" s="2001"/>
      <c r="D98" s="2001"/>
      <c r="E98" s="2002"/>
      <c r="F98" s="1428"/>
      <c r="G98" s="1430"/>
      <c r="H98" s="1563" t="s">
        <v>8</v>
      </c>
      <c r="I98" s="1552"/>
      <c r="J98" s="1552"/>
      <c r="K98" s="1552"/>
      <c r="L98" s="1552"/>
      <c r="M98" s="1552"/>
      <c r="N98" s="1552"/>
      <c r="O98" s="1552"/>
      <c r="P98" s="1552"/>
      <c r="Q98" s="1552"/>
      <c r="R98" s="1552"/>
      <c r="S98" s="1564"/>
      <c r="T98" s="1531" t="str">
        <f>IF(入力シート!Y64&gt;=3,IF(入力シート!$Y$58&gt;15,入力シート!AF58,""),"")</f>
        <v/>
      </c>
      <c r="U98" s="1569"/>
      <c r="V98" s="1570"/>
      <c r="W98" s="1547" t="str">
        <f>IF(入力シート!Y64&gt;=3,IF(入力シート!$Y$58&gt;15,入力シート!AG58,""),"")</f>
        <v/>
      </c>
      <c r="X98" s="1251"/>
      <c r="Y98" s="1561"/>
      <c r="Z98" s="1547" t="str">
        <f>IF(入力シート!Y64&gt;=3,IF(入力シート!$Y$58&gt;15,入力シート!AH58,""),"")</f>
        <v/>
      </c>
      <c r="AA98" s="1251"/>
      <c r="AB98" s="1561"/>
      <c r="AC98" s="1547" t="str">
        <f>IF(入力シート!Y64&gt;=3,IF(入力シート!$Y$58&gt;15,入力シート!AI58,""),"")</f>
        <v/>
      </c>
      <c r="AD98" s="1251"/>
      <c r="AE98" s="1589"/>
      <c r="AF98" s="1580" t="str">
        <f>IF(入力シート!Y64&gt;=3,IF(入力シート!$Y$58&gt;15,入力シート!AJ58,""),"")</f>
        <v/>
      </c>
      <c r="AG98" s="1581"/>
      <c r="AH98" s="1589"/>
      <c r="AI98" s="1580" t="str">
        <f>IF(入力シート!Y64&gt;=3,IF(入力シート!$Y$58&gt;15,入力シート!AK58,""),"")</f>
        <v/>
      </c>
      <c r="AJ98" s="1581"/>
      <c r="AK98" s="1581"/>
      <c r="AL98" s="1580" t="str">
        <f>IF(入力シート!Y64&gt;=3,IF(入力シート!$Y$58&gt;15,入力シート!AL58,""),"")</f>
        <v/>
      </c>
      <c r="AM98" s="1581"/>
      <c r="AN98" s="1589"/>
      <c r="AO98" s="1580" t="str">
        <f>IF(入力シート!Y64&gt;=3,IF(入力シート!$Y$58&gt;15,入力シート!AM58,""),"")</f>
        <v/>
      </c>
      <c r="AP98" s="1581"/>
      <c r="AQ98" s="1589"/>
      <c r="AR98" s="1580" t="str">
        <f>IF(入力シート!Y64&gt;=3,IF(入力シート!$Y$58&gt;15,入力シート!AN58,""),"")</f>
        <v/>
      </c>
      <c r="AS98" s="1581"/>
      <c r="AT98" s="1589"/>
      <c r="AU98" s="1580" t="str">
        <f>IF(入力シート!Y64&gt;=3,IF(入力シート!$Y$58&gt;15,入力シート!AO58,""),"")</f>
        <v/>
      </c>
      <c r="AV98" s="1581"/>
      <c r="AW98" s="1589"/>
      <c r="AX98" s="1580" t="str">
        <f>IF(入力シート!Y64&gt;=3,IF(入力シート!$Y$58&gt;15,入力シート!AP58,""),"")</f>
        <v/>
      </c>
      <c r="AY98" s="1581"/>
      <c r="AZ98" s="1589"/>
      <c r="BA98" s="1580" t="str">
        <f>IF(入力シート!Y64&gt;=3,IF(入力シート!$Y$58&gt;15,入力シート!AQ58,""),"")</f>
        <v/>
      </c>
      <c r="BB98" s="1581"/>
      <c r="BC98" s="1582"/>
      <c r="BD98" s="1215" t="s">
        <v>86</v>
      </c>
      <c r="BE98" s="1216"/>
      <c r="BF98" s="1216"/>
      <c r="BG98" s="1216"/>
      <c r="BH98" s="1217"/>
      <c r="BI98" s="1888" t="str">
        <f>IF(入力シート!Y64&gt;=3,IF(入力シート!Y58&gt;15,入力シート!AT58,""),"")</f>
        <v/>
      </c>
      <c r="BJ98" s="1241"/>
      <c r="BK98" s="1241"/>
      <c r="BL98" s="1241"/>
      <c r="BM98" s="1194"/>
      <c r="BN98" s="1551" t="s">
        <v>85</v>
      </c>
      <c r="BO98" s="1552"/>
      <c r="BP98" s="1552"/>
      <c r="BQ98" s="1552"/>
      <c r="BR98" s="2"/>
      <c r="BS98" s="2"/>
      <c r="BT98" s="1728" t="s">
        <v>63</v>
      </c>
      <c r="BU98" s="1729"/>
      <c r="BV98" s="1729"/>
      <c r="BW98" s="1729"/>
      <c r="BX98" s="1729"/>
      <c r="BY98" s="1729"/>
      <c r="BZ98" s="1900" t="s">
        <v>475</v>
      </c>
      <c r="CA98" s="1901"/>
      <c r="CB98" s="1901"/>
      <c r="CC98" s="1901"/>
      <c r="CD98" s="1901"/>
      <c r="CE98" s="1901"/>
      <c r="CF98" s="1901"/>
      <c r="CG98" s="1901"/>
      <c r="CH98" s="1901"/>
      <c r="CI98" s="1901"/>
      <c r="CJ98" s="1901"/>
      <c r="CK98" s="1901"/>
      <c r="CL98" s="1901"/>
      <c r="CM98" s="1901"/>
      <c r="CN98" s="1901"/>
      <c r="CO98" s="1902"/>
      <c r="CP98" s="1471" t="s">
        <v>495</v>
      </c>
      <c r="CQ98" s="1472"/>
      <c r="CR98" s="1472"/>
      <c r="CS98" s="1473"/>
      <c r="CT98" s="1652" t="str">
        <f>IF(換算!AS11=0,"",換算!AS11)</f>
        <v/>
      </c>
      <c r="CU98" s="1653"/>
      <c r="CV98" s="1653"/>
      <c r="CW98" s="1653"/>
      <c r="CX98" s="1653"/>
      <c r="CY98" s="1653"/>
      <c r="CZ98" s="1653"/>
      <c r="DA98" s="1653"/>
      <c r="DB98" s="1653"/>
      <c r="DC98" s="1653"/>
      <c r="DD98" s="1653"/>
      <c r="DE98" s="1653"/>
      <c r="DF98" s="1653"/>
      <c r="DG98" s="1653"/>
      <c r="DH98" s="1653"/>
      <c r="DI98" s="1653"/>
      <c r="DJ98" s="1653"/>
      <c r="DK98" s="1653"/>
      <c r="DL98" s="1228"/>
      <c r="DM98" s="1229"/>
      <c r="DN98" s="6"/>
      <c r="DO98" s="1322"/>
      <c r="DP98" s="1323"/>
      <c r="DQ98" s="1319"/>
      <c r="DR98" s="1319"/>
      <c r="DS98" s="1319"/>
      <c r="DT98" s="1319"/>
      <c r="DU98" s="1294"/>
      <c r="DV98" s="1246"/>
      <c r="DW98" s="1246"/>
      <c r="DX98" s="1246"/>
      <c r="DY98" s="1246"/>
      <c r="DZ98" s="1246"/>
      <c r="EA98" s="1246"/>
      <c r="EB98" s="1246"/>
      <c r="EC98" s="1246"/>
      <c r="ED98" s="1246"/>
      <c r="EE98" s="1246"/>
      <c r="EF98" s="1246"/>
      <c r="EG98" s="1246"/>
      <c r="EH98" s="1246"/>
      <c r="EI98" s="1246"/>
      <c r="EJ98" s="1246"/>
      <c r="EK98" s="1246"/>
      <c r="EL98" s="1246"/>
      <c r="EM98" s="1246"/>
      <c r="EN98" s="1246"/>
      <c r="EO98" s="1246"/>
      <c r="EP98" s="1246"/>
      <c r="EQ98" s="1246"/>
      <c r="ER98" s="1246"/>
      <c r="ES98" s="1295"/>
      <c r="ET98" s="1300"/>
      <c r="EU98" s="1300"/>
      <c r="EV98" s="1300"/>
      <c r="EW98" s="1300"/>
      <c r="EX98" s="1294"/>
      <c r="EY98" s="1246"/>
      <c r="EZ98" s="1246"/>
      <c r="FA98" s="1246"/>
      <c r="FB98" s="1246"/>
      <c r="FC98" s="1295"/>
      <c r="FD98" s="1348"/>
      <c r="FE98" s="1348"/>
      <c r="FF98" s="1348"/>
      <c r="FG98" s="1348"/>
      <c r="FH98" s="1294"/>
      <c r="FI98" s="1246"/>
      <c r="FJ98" s="1246"/>
      <c r="FK98" s="1246"/>
      <c r="FL98" s="1246"/>
      <c r="FM98" s="1246"/>
      <c r="FN98" s="1246"/>
      <c r="FO98" s="1246"/>
      <c r="FP98" s="1246"/>
      <c r="FQ98" s="1246"/>
      <c r="FR98" s="1246"/>
      <c r="FS98" s="1246"/>
      <c r="FT98" s="1246"/>
      <c r="FU98" s="1246"/>
      <c r="FV98" s="1246"/>
      <c r="FW98" s="1295"/>
      <c r="FX98" s="1348"/>
      <c r="FY98" s="1348"/>
      <c r="FZ98" s="1348"/>
      <c r="GA98" s="1348"/>
      <c r="GB98" s="1348"/>
      <c r="GC98" s="1348"/>
      <c r="GD98" s="1348"/>
      <c r="GE98" s="1348"/>
      <c r="GF98" s="1348"/>
      <c r="GG98" s="1348"/>
      <c r="GH98" s="1294"/>
      <c r="GI98" s="1246"/>
      <c r="GJ98" s="1246"/>
      <c r="GK98" s="1246"/>
      <c r="GL98" s="1246"/>
      <c r="GM98" s="1246"/>
      <c r="GN98" s="1246"/>
      <c r="GO98" s="1246"/>
      <c r="GP98" s="1246"/>
      <c r="GQ98" s="1246"/>
      <c r="GR98" s="1246"/>
      <c r="GS98" s="1246"/>
      <c r="GT98" s="1246"/>
      <c r="GU98" s="1246"/>
      <c r="GV98" s="1246"/>
      <c r="GW98" s="1247"/>
      <c r="GX98" s="2"/>
      <c r="GY98" s="1811" t="s">
        <v>139</v>
      </c>
      <c r="GZ98" s="1345"/>
      <c r="HA98" s="1345"/>
      <c r="HB98" s="1345"/>
      <c r="HC98" s="1345"/>
      <c r="HD98" s="1345"/>
      <c r="HE98" s="1345"/>
      <c r="HF98" s="1345"/>
      <c r="HG98" s="1345"/>
      <c r="HH98" s="1215" t="s">
        <v>136</v>
      </c>
      <c r="HI98" s="1216"/>
      <c r="HJ98" s="1216"/>
      <c r="HK98" s="1216"/>
      <c r="HL98" s="1216"/>
      <c r="HM98" s="1216"/>
      <c r="HN98" s="1216"/>
      <c r="HO98" s="1216"/>
      <c r="HP98" s="1216"/>
      <c r="HQ98" s="1216"/>
      <c r="HR98" s="1216"/>
      <c r="HS98" s="1216"/>
      <c r="HT98" s="1216"/>
      <c r="HU98" s="1216"/>
      <c r="HV98" s="1216"/>
      <c r="HW98" s="1216"/>
      <c r="HX98" s="1216"/>
      <c r="HY98" s="1216"/>
      <c r="HZ98" s="2"/>
    </row>
    <row r="99" spans="1:234" ht="5.25" customHeight="1">
      <c r="A99" s="2000"/>
      <c r="B99" s="2001"/>
      <c r="C99" s="2001"/>
      <c r="D99" s="2001"/>
      <c r="E99" s="2002"/>
      <c r="F99" s="1428"/>
      <c r="G99" s="1430"/>
      <c r="H99" s="1218"/>
      <c r="I99" s="1219"/>
      <c r="J99" s="1219"/>
      <c r="K99" s="1219"/>
      <c r="L99" s="1219"/>
      <c r="M99" s="1219"/>
      <c r="N99" s="1219"/>
      <c r="O99" s="1219"/>
      <c r="P99" s="1219"/>
      <c r="Q99" s="1219"/>
      <c r="R99" s="1219"/>
      <c r="S99" s="1220"/>
      <c r="T99" s="1586"/>
      <c r="U99" s="1587"/>
      <c r="V99" s="1588"/>
      <c r="W99" s="1548"/>
      <c r="X99" s="1549"/>
      <c r="Y99" s="1562"/>
      <c r="Z99" s="1548"/>
      <c r="AA99" s="1549"/>
      <c r="AB99" s="1562"/>
      <c r="AC99" s="1548"/>
      <c r="AD99" s="1549"/>
      <c r="AE99" s="1562"/>
      <c r="AF99" s="1548"/>
      <c r="AG99" s="1549"/>
      <c r="AH99" s="1562"/>
      <c r="AI99" s="1548"/>
      <c r="AJ99" s="1549"/>
      <c r="AK99" s="1549"/>
      <c r="AL99" s="1548"/>
      <c r="AM99" s="1549"/>
      <c r="AN99" s="1562"/>
      <c r="AO99" s="1548"/>
      <c r="AP99" s="1549"/>
      <c r="AQ99" s="1562"/>
      <c r="AR99" s="1548"/>
      <c r="AS99" s="1549"/>
      <c r="AT99" s="1562"/>
      <c r="AU99" s="1548"/>
      <c r="AV99" s="1549"/>
      <c r="AW99" s="1562"/>
      <c r="AX99" s="1548"/>
      <c r="AY99" s="1549"/>
      <c r="AZ99" s="1562"/>
      <c r="BA99" s="1548"/>
      <c r="BB99" s="1549"/>
      <c r="BC99" s="1592"/>
      <c r="BD99" s="1218"/>
      <c r="BE99" s="1219"/>
      <c r="BF99" s="1219"/>
      <c r="BG99" s="1219"/>
      <c r="BH99" s="1220"/>
      <c r="BI99" s="1559"/>
      <c r="BJ99" s="1243"/>
      <c r="BK99" s="1243"/>
      <c r="BL99" s="1243"/>
      <c r="BM99" s="1560"/>
      <c r="BN99" s="1553"/>
      <c r="BO99" s="1219"/>
      <c r="BP99" s="1219"/>
      <c r="BQ99" s="1219"/>
      <c r="BR99" s="2"/>
      <c r="BS99" s="2"/>
      <c r="BT99" s="1730"/>
      <c r="BU99" s="1731"/>
      <c r="BV99" s="1731"/>
      <c r="BW99" s="1731"/>
      <c r="BX99" s="1731"/>
      <c r="BY99" s="1731"/>
      <c r="BZ99" s="1753"/>
      <c r="CA99" s="1754"/>
      <c r="CB99" s="1754"/>
      <c r="CC99" s="1754"/>
      <c r="CD99" s="1754"/>
      <c r="CE99" s="1754"/>
      <c r="CF99" s="1754"/>
      <c r="CG99" s="1754"/>
      <c r="CH99" s="1754"/>
      <c r="CI99" s="1754"/>
      <c r="CJ99" s="1754"/>
      <c r="CK99" s="1754"/>
      <c r="CL99" s="1754"/>
      <c r="CM99" s="1754"/>
      <c r="CN99" s="1754"/>
      <c r="CO99" s="1755"/>
      <c r="CP99" s="1474"/>
      <c r="CQ99" s="1475"/>
      <c r="CR99" s="1475"/>
      <c r="CS99" s="1476"/>
      <c r="CT99" s="1224"/>
      <c r="CU99" s="1225"/>
      <c r="CV99" s="1225"/>
      <c r="CW99" s="1225"/>
      <c r="CX99" s="1225"/>
      <c r="CY99" s="1225"/>
      <c r="CZ99" s="1225"/>
      <c r="DA99" s="1225"/>
      <c r="DB99" s="1225"/>
      <c r="DC99" s="1225"/>
      <c r="DD99" s="1225"/>
      <c r="DE99" s="1225"/>
      <c r="DF99" s="1225"/>
      <c r="DG99" s="1225"/>
      <c r="DH99" s="1225"/>
      <c r="DI99" s="1225"/>
      <c r="DJ99" s="1225"/>
      <c r="DK99" s="1225"/>
      <c r="DL99" s="1228"/>
      <c r="DM99" s="1229"/>
      <c r="DN99" s="6"/>
      <c r="DO99" s="1322"/>
      <c r="DP99" s="1323"/>
      <c r="DQ99" s="1319"/>
      <c r="DR99" s="1319"/>
      <c r="DS99" s="1319"/>
      <c r="DT99" s="1319"/>
      <c r="DU99" s="1296"/>
      <c r="DV99" s="1146"/>
      <c r="DW99" s="1146"/>
      <c r="DX99" s="1146"/>
      <c r="DY99" s="1146"/>
      <c r="DZ99" s="1146"/>
      <c r="EA99" s="1146"/>
      <c r="EB99" s="1146"/>
      <c r="EC99" s="1146"/>
      <c r="ED99" s="1146"/>
      <c r="EE99" s="1146"/>
      <c r="EF99" s="1146"/>
      <c r="EG99" s="1146"/>
      <c r="EH99" s="1146"/>
      <c r="EI99" s="1146"/>
      <c r="EJ99" s="1146"/>
      <c r="EK99" s="1146"/>
      <c r="EL99" s="1146"/>
      <c r="EM99" s="1146"/>
      <c r="EN99" s="1146"/>
      <c r="EO99" s="1146"/>
      <c r="EP99" s="1146"/>
      <c r="EQ99" s="1146"/>
      <c r="ER99" s="1146"/>
      <c r="ES99" s="1159"/>
      <c r="ET99" s="1300"/>
      <c r="EU99" s="1300"/>
      <c r="EV99" s="1300"/>
      <c r="EW99" s="1300"/>
      <c r="EX99" s="1296"/>
      <c r="EY99" s="1146"/>
      <c r="EZ99" s="1146"/>
      <c r="FA99" s="1146"/>
      <c r="FB99" s="1146"/>
      <c r="FC99" s="1159"/>
      <c r="FD99" s="1348"/>
      <c r="FE99" s="1348"/>
      <c r="FF99" s="1348"/>
      <c r="FG99" s="1348"/>
      <c r="FH99" s="1296"/>
      <c r="FI99" s="1146"/>
      <c r="FJ99" s="1146"/>
      <c r="FK99" s="1146"/>
      <c r="FL99" s="1146"/>
      <c r="FM99" s="1146"/>
      <c r="FN99" s="1146"/>
      <c r="FO99" s="1146"/>
      <c r="FP99" s="1146"/>
      <c r="FQ99" s="1146"/>
      <c r="FR99" s="1146"/>
      <c r="FS99" s="1146"/>
      <c r="FT99" s="1146"/>
      <c r="FU99" s="1146"/>
      <c r="FV99" s="1146"/>
      <c r="FW99" s="1159"/>
      <c r="FX99" s="1348"/>
      <c r="FY99" s="1348"/>
      <c r="FZ99" s="1348"/>
      <c r="GA99" s="1348"/>
      <c r="GB99" s="1348"/>
      <c r="GC99" s="1348"/>
      <c r="GD99" s="1348"/>
      <c r="GE99" s="1348"/>
      <c r="GF99" s="1348"/>
      <c r="GG99" s="1348"/>
      <c r="GH99" s="1294"/>
      <c r="GI99" s="1246"/>
      <c r="GJ99" s="1246"/>
      <c r="GK99" s="1246"/>
      <c r="GL99" s="1246"/>
      <c r="GM99" s="1246"/>
      <c r="GN99" s="1246"/>
      <c r="GO99" s="1246"/>
      <c r="GP99" s="1246"/>
      <c r="GQ99" s="1246"/>
      <c r="GR99" s="1246"/>
      <c r="GS99" s="1246"/>
      <c r="GT99" s="1246"/>
      <c r="GU99" s="1246"/>
      <c r="GV99" s="1246"/>
      <c r="GW99" s="1247"/>
      <c r="GX99" s="2"/>
      <c r="GY99" s="1778"/>
      <c r="GZ99" s="1348"/>
      <c r="HA99" s="1348"/>
      <c r="HB99" s="1348"/>
      <c r="HC99" s="1348"/>
      <c r="HD99" s="1348"/>
      <c r="HE99" s="1348"/>
      <c r="HF99" s="1348"/>
      <c r="HG99" s="1348"/>
      <c r="HH99" s="1420"/>
      <c r="HI99" s="1421"/>
      <c r="HJ99" s="1421"/>
      <c r="HK99" s="1421"/>
      <c r="HL99" s="1421"/>
      <c r="HM99" s="1421"/>
      <c r="HN99" s="1421"/>
      <c r="HO99" s="1421"/>
      <c r="HP99" s="1421"/>
      <c r="HQ99" s="1421"/>
      <c r="HR99" s="1421"/>
      <c r="HS99" s="1421"/>
      <c r="HT99" s="1421"/>
      <c r="HU99" s="1421"/>
      <c r="HV99" s="1421"/>
      <c r="HW99" s="1421"/>
      <c r="HX99" s="1421"/>
      <c r="HY99" s="1421"/>
      <c r="HZ99" s="2"/>
    </row>
    <row r="100" spans="1:234" ht="5.25" customHeight="1">
      <c r="A100" s="2000"/>
      <c r="B100" s="2001"/>
      <c r="C100" s="2001"/>
      <c r="D100" s="2001"/>
      <c r="E100" s="2002"/>
      <c r="F100" s="1488">
        <v>4</v>
      </c>
      <c r="G100" s="1490"/>
      <c r="H100" s="1504" t="s">
        <v>468</v>
      </c>
      <c r="I100" s="1504"/>
      <c r="J100" s="1504"/>
      <c r="K100" s="1504"/>
      <c r="L100" s="1504"/>
      <c r="M100" s="1504"/>
      <c r="N100" s="1502" t="str">
        <f>IF(N102="","",VLOOKUP(N102,入力シート!C86:D93,2,FALSE))</f>
        <v/>
      </c>
      <c r="O100" s="1502"/>
      <c r="P100" s="1502"/>
      <c r="Q100" s="1502"/>
      <c r="R100" s="1502"/>
      <c r="S100" s="1502"/>
      <c r="T100" s="1502"/>
      <c r="U100" s="1502"/>
      <c r="V100" s="1502"/>
      <c r="W100" s="1502"/>
      <c r="X100" s="1502"/>
      <c r="Y100" s="1502"/>
      <c r="Z100" s="1502"/>
      <c r="AA100" s="1502"/>
      <c r="AB100" s="1502"/>
      <c r="AC100" s="1502"/>
      <c r="AD100" s="1502"/>
      <c r="AE100" s="1550" t="s">
        <v>15</v>
      </c>
      <c r="AF100" s="1550"/>
      <c r="AG100" s="1550"/>
      <c r="AH100" s="1550"/>
      <c r="AI100" s="1550"/>
      <c r="AJ100" s="1590" t="str">
        <f>IF(入力シート!Y64&gt;=4,IF(入力シート!Y59&gt;15,入力シート!AA59,""),"")</f>
        <v/>
      </c>
      <c r="AK100" s="1590"/>
      <c r="AL100" s="1590"/>
      <c r="AM100" s="1590"/>
      <c r="AN100" s="1590"/>
      <c r="AO100" s="1590"/>
      <c r="AP100" s="1590"/>
      <c r="AQ100" s="1590"/>
      <c r="AR100" s="1590"/>
      <c r="AS100" s="1590"/>
      <c r="AT100" s="1590"/>
      <c r="AU100" s="1590"/>
      <c r="AV100" s="1590"/>
      <c r="AW100" s="1550" t="s">
        <v>469</v>
      </c>
      <c r="AX100" s="1550"/>
      <c r="AY100" s="1550"/>
      <c r="AZ100" s="1550"/>
      <c r="BA100" s="1550"/>
      <c r="BB100" s="1550"/>
      <c r="BC100" s="1550"/>
      <c r="BD100" s="1502" t="str">
        <f>IF(入力シート!Y64&gt;=4,IF(入力シート!Y59&gt;15,入力シート!AD59,""),"")</f>
        <v/>
      </c>
      <c r="BE100" s="1502"/>
      <c r="BF100" s="1502"/>
      <c r="BG100" s="1502"/>
      <c r="BH100" s="1502"/>
      <c r="BI100" s="1504" t="s">
        <v>17</v>
      </c>
      <c r="BJ100" s="1504"/>
      <c r="BK100" s="1504"/>
      <c r="BL100" s="1504"/>
      <c r="BM100" s="1502" t="str">
        <f>IF(入力シート!Y64&gt;=4,IF(入力シート!Y59&gt;15,入力シート!AE59,""),"")</f>
        <v/>
      </c>
      <c r="BN100" s="1502"/>
      <c r="BO100" s="1502"/>
      <c r="BP100" s="1502"/>
      <c r="BQ100" s="1554"/>
      <c r="BR100" s="2"/>
      <c r="BS100" s="2"/>
      <c r="BT100" s="1730"/>
      <c r="BU100" s="1731"/>
      <c r="BV100" s="1731"/>
      <c r="BW100" s="1731"/>
      <c r="BX100" s="1731"/>
      <c r="BY100" s="1731"/>
      <c r="BZ100" s="1753"/>
      <c r="CA100" s="1754"/>
      <c r="CB100" s="1754"/>
      <c r="CC100" s="1754"/>
      <c r="CD100" s="1754"/>
      <c r="CE100" s="1754"/>
      <c r="CF100" s="1754"/>
      <c r="CG100" s="1754"/>
      <c r="CH100" s="1754"/>
      <c r="CI100" s="1754"/>
      <c r="CJ100" s="1754"/>
      <c r="CK100" s="1754"/>
      <c r="CL100" s="1754"/>
      <c r="CM100" s="1754"/>
      <c r="CN100" s="1754"/>
      <c r="CO100" s="1755"/>
      <c r="CP100" s="1474"/>
      <c r="CQ100" s="1475"/>
      <c r="CR100" s="1475"/>
      <c r="CS100" s="1476"/>
      <c r="CT100" s="1224"/>
      <c r="CU100" s="1225"/>
      <c r="CV100" s="1225"/>
      <c r="CW100" s="1225"/>
      <c r="CX100" s="1225"/>
      <c r="CY100" s="1225"/>
      <c r="CZ100" s="1225"/>
      <c r="DA100" s="1225"/>
      <c r="DB100" s="1225"/>
      <c r="DC100" s="1225"/>
      <c r="DD100" s="1225"/>
      <c r="DE100" s="1225"/>
      <c r="DF100" s="1225"/>
      <c r="DG100" s="1225"/>
      <c r="DH100" s="1225"/>
      <c r="DI100" s="1225"/>
      <c r="DJ100" s="1225"/>
      <c r="DK100" s="1225"/>
      <c r="DL100" s="1228"/>
      <c r="DM100" s="1229"/>
      <c r="DN100" s="6"/>
      <c r="DO100" s="1322"/>
      <c r="DP100" s="1323"/>
      <c r="DQ100" s="1781" t="s">
        <v>126</v>
      </c>
      <c r="DR100" s="1781"/>
      <c r="DS100" s="1781"/>
      <c r="DT100" s="1781"/>
      <c r="DU100" s="1783"/>
      <c r="DV100" s="1315"/>
      <c r="DW100" s="1315"/>
      <c r="DX100" s="1315"/>
      <c r="DY100" s="1315"/>
      <c r="DZ100" s="1315"/>
      <c r="EA100" s="1315"/>
      <c r="EB100" s="1315"/>
      <c r="EC100" s="1315"/>
      <c r="ED100" s="1315"/>
      <c r="EE100" s="1315"/>
      <c r="EF100" s="1315"/>
      <c r="EG100" s="1315"/>
      <c r="EH100" s="1315"/>
      <c r="EI100" s="1315"/>
      <c r="EJ100" s="1315"/>
      <c r="EK100" s="1315"/>
      <c r="EL100" s="1315"/>
      <c r="EM100" s="1315"/>
      <c r="EN100" s="1315"/>
      <c r="EO100" s="1315"/>
      <c r="EP100" s="1315"/>
      <c r="EQ100" s="1315"/>
      <c r="ER100" s="1315"/>
      <c r="ES100" s="1315"/>
      <c r="ET100" s="1315"/>
      <c r="EU100" s="1315"/>
      <c r="EV100" s="1315"/>
      <c r="EW100" s="1315"/>
      <c r="EX100" s="1315"/>
      <c r="EY100" s="1315"/>
      <c r="EZ100" s="1315"/>
      <c r="FA100" s="1315"/>
      <c r="FB100" s="1315"/>
      <c r="FC100" s="1315"/>
      <c r="FD100" s="1315"/>
      <c r="FE100" s="1315"/>
      <c r="FF100" s="1315"/>
      <c r="FG100" s="1315"/>
      <c r="FH100" s="1315"/>
      <c r="FI100" s="1315"/>
      <c r="FJ100" s="1315"/>
      <c r="FK100" s="1315"/>
      <c r="FL100" s="1315"/>
      <c r="FM100" s="1315"/>
      <c r="FN100" s="1315"/>
      <c r="FO100" s="1315"/>
      <c r="FP100" s="1328"/>
      <c r="FQ100" s="1781" t="s">
        <v>128</v>
      </c>
      <c r="FR100" s="1781"/>
      <c r="FS100" s="1781"/>
      <c r="FT100" s="1781"/>
      <c r="FU100" s="1831"/>
      <c r="FV100" s="1831"/>
      <c r="FW100" s="1831"/>
      <c r="FX100" s="1831"/>
      <c r="FY100" s="1831"/>
      <c r="FZ100" s="1831"/>
      <c r="GA100" s="1831"/>
      <c r="GB100" s="1831"/>
      <c r="GC100" s="1831"/>
      <c r="GD100" s="1831"/>
      <c r="GE100" s="1831"/>
      <c r="GF100" s="1842"/>
      <c r="GG100" s="1843"/>
      <c r="GH100" s="1843"/>
      <c r="GI100" s="1843"/>
      <c r="GJ100" s="1843"/>
      <c r="GK100" s="1843"/>
      <c r="GL100" s="1843"/>
      <c r="GM100" s="1843"/>
      <c r="GN100" s="1843"/>
      <c r="GO100" s="1843"/>
      <c r="GP100" s="1843"/>
      <c r="GQ100" s="1843"/>
      <c r="GR100" s="1843"/>
      <c r="GS100" s="1843"/>
      <c r="GT100" s="1843"/>
      <c r="GU100" s="1843"/>
      <c r="GV100" s="1843"/>
      <c r="GW100" s="1844"/>
      <c r="GX100" s="2"/>
      <c r="GY100" s="1778"/>
      <c r="GZ100" s="1348"/>
      <c r="HA100" s="1348"/>
      <c r="HB100" s="1348"/>
      <c r="HC100" s="1348"/>
      <c r="HD100" s="1348"/>
      <c r="HE100" s="1348"/>
      <c r="HF100" s="1348"/>
      <c r="HG100" s="1348"/>
      <c r="HH100" s="1297"/>
      <c r="HI100" s="1298"/>
      <c r="HJ100" s="1298"/>
      <c r="HK100" s="1298"/>
      <c r="HL100" s="1298"/>
      <c r="HM100" s="1298" t="s">
        <v>137</v>
      </c>
      <c r="HN100" s="1298"/>
      <c r="HO100" s="1298"/>
      <c r="HP100" s="1298"/>
      <c r="HQ100" s="1298"/>
      <c r="HR100" s="1298"/>
      <c r="HS100" s="1298"/>
      <c r="HT100" s="1298"/>
      <c r="HU100" s="1298"/>
      <c r="HV100" s="1298" t="s">
        <v>138</v>
      </c>
      <c r="HW100" s="1298"/>
      <c r="HX100" s="1298"/>
      <c r="HY100" s="1779"/>
      <c r="HZ100" s="2"/>
    </row>
    <row r="101" spans="1:234" ht="5.25" customHeight="1">
      <c r="A101" s="2000"/>
      <c r="B101" s="2001"/>
      <c r="C101" s="2001"/>
      <c r="D101" s="2001"/>
      <c r="E101" s="2002"/>
      <c r="F101" s="1428"/>
      <c r="G101" s="1430"/>
      <c r="H101" s="1504"/>
      <c r="I101" s="1504"/>
      <c r="J101" s="1504"/>
      <c r="K101" s="1504"/>
      <c r="L101" s="1504"/>
      <c r="M101" s="1504"/>
      <c r="N101" s="1502"/>
      <c r="O101" s="1502"/>
      <c r="P101" s="1502"/>
      <c r="Q101" s="1502"/>
      <c r="R101" s="1502"/>
      <c r="S101" s="1502"/>
      <c r="T101" s="1502"/>
      <c r="U101" s="1502"/>
      <c r="V101" s="1502"/>
      <c r="W101" s="1502"/>
      <c r="X101" s="1502"/>
      <c r="Y101" s="1502"/>
      <c r="Z101" s="1502"/>
      <c r="AA101" s="1502"/>
      <c r="AB101" s="1502"/>
      <c r="AC101" s="1502"/>
      <c r="AD101" s="1502"/>
      <c r="AE101" s="1550"/>
      <c r="AF101" s="1550"/>
      <c r="AG101" s="1550"/>
      <c r="AH101" s="1550"/>
      <c r="AI101" s="1550"/>
      <c r="AJ101" s="1590"/>
      <c r="AK101" s="1590"/>
      <c r="AL101" s="1590"/>
      <c r="AM101" s="1590"/>
      <c r="AN101" s="1590"/>
      <c r="AO101" s="1590"/>
      <c r="AP101" s="1590"/>
      <c r="AQ101" s="1590"/>
      <c r="AR101" s="1590"/>
      <c r="AS101" s="1590"/>
      <c r="AT101" s="1590"/>
      <c r="AU101" s="1590"/>
      <c r="AV101" s="1590"/>
      <c r="AW101" s="1550"/>
      <c r="AX101" s="1550"/>
      <c r="AY101" s="1550"/>
      <c r="AZ101" s="1550"/>
      <c r="BA101" s="1550"/>
      <c r="BB101" s="1550"/>
      <c r="BC101" s="1550"/>
      <c r="BD101" s="1502"/>
      <c r="BE101" s="1502"/>
      <c r="BF101" s="1502"/>
      <c r="BG101" s="1502"/>
      <c r="BH101" s="1502"/>
      <c r="BI101" s="1504"/>
      <c r="BJ101" s="1504"/>
      <c r="BK101" s="1504"/>
      <c r="BL101" s="1504"/>
      <c r="BM101" s="1502"/>
      <c r="BN101" s="1502"/>
      <c r="BO101" s="1502"/>
      <c r="BP101" s="1502"/>
      <c r="BQ101" s="1554"/>
      <c r="BR101" s="2"/>
      <c r="BS101" s="2"/>
      <c r="BT101" s="1730"/>
      <c r="BU101" s="1731"/>
      <c r="BV101" s="1731"/>
      <c r="BW101" s="1731"/>
      <c r="BX101" s="1731"/>
      <c r="BY101" s="1731"/>
      <c r="BZ101" s="1941" t="s">
        <v>54</v>
      </c>
      <c r="CA101" s="1942"/>
      <c r="CB101" s="1942"/>
      <c r="CC101" s="1942"/>
      <c r="CD101" s="1942"/>
      <c r="CE101" s="1942"/>
      <c r="CF101" s="1942"/>
      <c r="CG101" s="1942"/>
      <c r="CH101" s="1942"/>
      <c r="CI101" s="1942"/>
      <c r="CJ101" s="1942"/>
      <c r="CK101" s="1942"/>
      <c r="CL101" s="1942"/>
      <c r="CM101" s="1942"/>
      <c r="CN101" s="1942"/>
      <c r="CO101" s="1943"/>
      <c r="CP101" s="1474" t="s">
        <v>62</v>
      </c>
      <c r="CQ101" s="1475"/>
      <c r="CR101" s="1475"/>
      <c r="CS101" s="1476"/>
      <c r="CT101" s="1224" t="str">
        <f>IF(入力シート!J54="","",入力シート!J54)</f>
        <v/>
      </c>
      <c r="CU101" s="1225"/>
      <c r="CV101" s="1225"/>
      <c r="CW101" s="1225"/>
      <c r="CX101" s="1225"/>
      <c r="CY101" s="1225"/>
      <c r="CZ101" s="1225"/>
      <c r="DA101" s="1225"/>
      <c r="DB101" s="1225"/>
      <c r="DC101" s="1225"/>
      <c r="DD101" s="1225"/>
      <c r="DE101" s="1225"/>
      <c r="DF101" s="1225"/>
      <c r="DG101" s="1225"/>
      <c r="DH101" s="1225"/>
      <c r="DI101" s="1225"/>
      <c r="DJ101" s="1225"/>
      <c r="DK101" s="1225"/>
      <c r="DL101" s="1226"/>
      <c r="DM101" s="1227"/>
      <c r="DN101" s="6"/>
      <c r="DO101" s="1322"/>
      <c r="DP101" s="1323"/>
      <c r="DQ101" s="1782"/>
      <c r="DR101" s="1782"/>
      <c r="DS101" s="1782"/>
      <c r="DT101" s="1782"/>
      <c r="DU101" s="1784"/>
      <c r="DV101" s="1316"/>
      <c r="DW101" s="1316"/>
      <c r="DX101" s="1316"/>
      <c r="DY101" s="1316"/>
      <c r="DZ101" s="1316"/>
      <c r="EA101" s="1316"/>
      <c r="EB101" s="1316"/>
      <c r="EC101" s="1316"/>
      <c r="ED101" s="1316"/>
      <c r="EE101" s="1316"/>
      <c r="EF101" s="1316"/>
      <c r="EG101" s="1316"/>
      <c r="EH101" s="1316"/>
      <c r="EI101" s="1316"/>
      <c r="EJ101" s="1316"/>
      <c r="EK101" s="1316"/>
      <c r="EL101" s="1316"/>
      <c r="EM101" s="1316"/>
      <c r="EN101" s="1316"/>
      <c r="EO101" s="1316"/>
      <c r="EP101" s="1316"/>
      <c r="EQ101" s="1316"/>
      <c r="ER101" s="1316"/>
      <c r="ES101" s="1316"/>
      <c r="ET101" s="1316"/>
      <c r="EU101" s="1316"/>
      <c r="EV101" s="1316"/>
      <c r="EW101" s="1316"/>
      <c r="EX101" s="1316"/>
      <c r="EY101" s="1316"/>
      <c r="EZ101" s="1316"/>
      <c r="FA101" s="1316"/>
      <c r="FB101" s="1316"/>
      <c r="FC101" s="1316"/>
      <c r="FD101" s="1316"/>
      <c r="FE101" s="1316"/>
      <c r="FF101" s="1316"/>
      <c r="FG101" s="1316"/>
      <c r="FH101" s="1316"/>
      <c r="FI101" s="1316"/>
      <c r="FJ101" s="1316"/>
      <c r="FK101" s="1316"/>
      <c r="FL101" s="1316"/>
      <c r="FM101" s="1316"/>
      <c r="FN101" s="1316"/>
      <c r="FO101" s="1316"/>
      <c r="FP101" s="1329"/>
      <c r="FQ101" s="1782"/>
      <c r="FR101" s="1782"/>
      <c r="FS101" s="1782"/>
      <c r="FT101" s="1782"/>
      <c r="FU101" s="1832"/>
      <c r="FV101" s="1832"/>
      <c r="FW101" s="1832"/>
      <c r="FX101" s="1832"/>
      <c r="FY101" s="1832"/>
      <c r="FZ101" s="1832"/>
      <c r="GA101" s="1832"/>
      <c r="GB101" s="1832"/>
      <c r="GC101" s="1832"/>
      <c r="GD101" s="1832"/>
      <c r="GE101" s="1832"/>
      <c r="GF101" s="1845"/>
      <c r="GG101" s="1846"/>
      <c r="GH101" s="1846"/>
      <c r="GI101" s="1846"/>
      <c r="GJ101" s="1846"/>
      <c r="GK101" s="1846"/>
      <c r="GL101" s="1846"/>
      <c r="GM101" s="1846"/>
      <c r="GN101" s="1846"/>
      <c r="GO101" s="1846"/>
      <c r="GP101" s="1846"/>
      <c r="GQ101" s="1846"/>
      <c r="GR101" s="1846"/>
      <c r="GS101" s="1846"/>
      <c r="GT101" s="1846"/>
      <c r="GU101" s="1846"/>
      <c r="GV101" s="1846"/>
      <c r="GW101" s="1847"/>
      <c r="GX101" s="2"/>
      <c r="GY101" s="1778"/>
      <c r="GZ101" s="1348"/>
      <c r="HA101" s="1348"/>
      <c r="HB101" s="1348"/>
      <c r="HC101" s="1348"/>
      <c r="HD101" s="1348"/>
      <c r="HE101" s="1348"/>
      <c r="HF101" s="1348"/>
      <c r="HG101" s="1348"/>
      <c r="HH101" s="1299"/>
      <c r="HI101" s="1300"/>
      <c r="HJ101" s="1300"/>
      <c r="HK101" s="1300"/>
      <c r="HL101" s="1300"/>
      <c r="HM101" s="1300"/>
      <c r="HN101" s="1300"/>
      <c r="HO101" s="1300"/>
      <c r="HP101" s="1300"/>
      <c r="HQ101" s="1300"/>
      <c r="HR101" s="1300"/>
      <c r="HS101" s="1300"/>
      <c r="HT101" s="1300"/>
      <c r="HU101" s="1300"/>
      <c r="HV101" s="1300"/>
      <c r="HW101" s="1300"/>
      <c r="HX101" s="1300"/>
      <c r="HY101" s="1780"/>
      <c r="HZ101" s="2"/>
    </row>
    <row r="102" spans="1:234" ht="5.25" customHeight="1">
      <c r="A102" s="2000"/>
      <c r="B102" s="2001"/>
      <c r="C102" s="2001"/>
      <c r="D102" s="2001"/>
      <c r="E102" s="2002"/>
      <c r="F102" s="1428"/>
      <c r="G102" s="1430"/>
      <c r="H102" s="1504" t="s">
        <v>461</v>
      </c>
      <c r="I102" s="1504"/>
      <c r="J102" s="1504"/>
      <c r="K102" s="1504"/>
      <c r="L102" s="1504"/>
      <c r="M102" s="1504"/>
      <c r="N102" s="1276" t="str">
        <f>IF(入力シート!Y64&gt;=4,IF(入力シート!Y59&gt;15,入力シート!Z59,""),"")</f>
        <v/>
      </c>
      <c r="O102" s="1276"/>
      <c r="P102" s="1276"/>
      <c r="Q102" s="1276"/>
      <c r="R102" s="1276"/>
      <c r="S102" s="1276"/>
      <c r="T102" s="1276"/>
      <c r="U102" s="1276"/>
      <c r="V102" s="1276"/>
      <c r="W102" s="1276"/>
      <c r="X102" s="1276"/>
      <c r="Y102" s="1276"/>
      <c r="Z102" s="1276"/>
      <c r="AA102" s="1276"/>
      <c r="AB102" s="1276"/>
      <c r="AC102" s="1276" t="str">
        <f>IF(入力シート!Y73&gt;4,"外","")</f>
        <v/>
      </c>
      <c r="AD102" s="1276"/>
      <c r="AE102" s="1550"/>
      <c r="AF102" s="1550"/>
      <c r="AG102" s="1550"/>
      <c r="AH102" s="1550"/>
      <c r="AI102" s="1550"/>
      <c r="AJ102" s="1590"/>
      <c r="AK102" s="1590"/>
      <c r="AL102" s="1590"/>
      <c r="AM102" s="1590"/>
      <c r="AN102" s="1590"/>
      <c r="AO102" s="1590"/>
      <c r="AP102" s="1590"/>
      <c r="AQ102" s="1590"/>
      <c r="AR102" s="1590"/>
      <c r="AS102" s="1590"/>
      <c r="AT102" s="1590"/>
      <c r="AU102" s="1590"/>
      <c r="AV102" s="1590"/>
      <c r="AW102" s="1550"/>
      <c r="AX102" s="1550"/>
      <c r="AY102" s="1550"/>
      <c r="AZ102" s="1550"/>
      <c r="BA102" s="1550"/>
      <c r="BB102" s="1550"/>
      <c r="BC102" s="1550"/>
      <c r="BD102" s="1502"/>
      <c r="BE102" s="1502"/>
      <c r="BF102" s="1502"/>
      <c r="BG102" s="1502"/>
      <c r="BH102" s="1502"/>
      <c r="BI102" s="1504"/>
      <c r="BJ102" s="1504"/>
      <c r="BK102" s="1504"/>
      <c r="BL102" s="1504"/>
      <c r="BM102" s="1502"/>
      <c r="BN102" s="1502"/>
      <c r="BO102" s="1502"/>
      <c r="BP102" s="1502"/>
      <c r="BQ102" s="1554"/>
      <c r="BR102" s="2"/>
      <c r="BS102" s="2"/>
      <c r="BT102" s="1730"/>
      <c r="BU102" s="1731"/>
      <c r="BV102" s="1731"/>
      <c r="BW102" s="1731"/>
      <c r="BX102" s="1731"/>
      <c r="BY102" s="1731"/>
      <c r="BZ102" s="1941"/>
      <c r="CA102" s="1942"/>
      <c r="CB102" s="1942"/>
      <c r="CC102" s="1942"/>
      <c r="CD102" s="1942"/>
      <c r="CE102" s="1942"/>
      <c r="CF102" s="1942"/>
      <c r="CG102" s="1942"/>
      <c r="CH102" s="1942"/>
      <c r="CI102" s="1942"/>
      <c r="CJ102" s="1942"/>
      <c r="CK102" s="1942"/>
      <c r="CL102" s="1942"/>
      <c r="CM102" s="1942"/>
      <c r="CN102" s="1942"/>
      <c r="CO102" s="1943"/>
      <c r="CP102" s="1474"/>
      <c r="CQ102" s="1475"/>
      <c r="CR102" s="1475"/>
      <c r="CS102" s="1476"/>
      <c r="CT102" s="1224"/>
      <c r="CU102" s="1225"/>
      <c r="CV102" s="1225"/>
      <c r="CW102" s="1225"/>
      <c r="CX102" s="1225"/>
      <c r="CY102" s="1225"/>
      <c r="CZ102" s="1225"/>
      <c r="DA102" s="1225"/>
      <c r="DB102" s="1225"/>
      <c r="DC102" s="1225"/>
      <c r="DD102" s="1225"/>
      <c r="DE102" s="1225"/>
      <c r="DF102" s="1225"/>
      <c r="DG102" s="1225"/>
      <c r="DH102" s="1225"/>
      <c r="DI102" s="1225"/>
      <c r="DJ102" s="1225"/>
      <c r="DK102" s="1225"/>
      <c r="DL102" s="1228"/>
      <c r="DM102" s="1229"/>
      <c r="DN102" s="6"/>
      <c r="DO102" s="1322"/>
      <c r="DP102" s="1323"/>
      <c r="DQ102" s="1782"/>
      <c r="DR102" s="1782"/>
      <c r="DS102" s="1782"/>
      <c r="DT102" s="1782"/>
      <c r="DU102" s="1784"/>
      <c r="DV102" s="1316"/>
      <c r="DW102" s="1316"/>
      <c r="DX102" s="1316"/>
      <c r="DY102" s="1316"/>
      <c r="DZ102" s="1316"/>
      <c r="EA102" s="1316"/>
      <c r="EB102" s="1316"/>
      <c r="EC102" s="1316"/>
      <c r="ED102" s="1316"/>
      <c r="EE102" s="1316"/>
      <c r="EF102" s="1316"/>
      <c r="EG102" s="1316"/>
      <c r="EH102" s="1316"/>
      <c r="EI102" s="1316"/>
      <c r="EJ102" s="1316"/>
      <c r="EK102" s="1316"/>
      <c r="EL102" s="1316"/>
      <c r="EM102" s="1316"/>
      <c r="EN102" s="1316"/>
      <c r="EO102" s="1316"/>
      <c r="EP102" s="1316"/>
      <c r="EQ102" s="1316"/>
      <c r="ER102" s="1316"/>
      <c r="ES102" s="1316"/>
      <c r="ET102" s="1316"/>
      <c r="EU102" s="1316"/>
      <c r="EV102" s="1316"/>
      <c r="EW102" s="1316"/>
      <c r="EX102" s="1316"/>
      <c r="EY102" s="1316"/>
      <c r="EZ102" s="1316"/>
      <c r="FA102" s="1316"/>
      <c r="FB102" s="1316"/>
      <c r="FC102" s="1316"/>
      <c r="FD102" s="1316"/>
      <c r="FE102" s="1316"/>
      <c r="FF102" s="1316"/>
      <c r="FG102" s="1316"/>
      <c r="FH102" s="1316"/>
      <c r="FI102" s="1316"/>
      <c r="FJ102" s="1316"/>
      <c r="FK102" s="1316"/>
      <c r="FL102" s="1316"/>
      <c r="FM102" s="1316"/>
      <c r="FN102" s="1316"/>
      <c r="FO102" s="1316"/>
      <c r="FP102" s="1329"/>
      <c r="FQ102" s="1782"/>
      <c r="FR102" s="1782"/>
      <c r="FS102" s="1782"/>
      <c r="FT102" s="1782"/>
      <c r="FU102" s="1832"/>
      <c r="FV102" s="1832"/>
      <c r="FW102" s="1832"/>
      <c r="FX102" s="1832"/>
      <c r="FY102" s="1832"/>
      <c r="FZ102" s="1832"/>
      <c r="GA102" s="1832"/>
      <c r="GB102" s="1832"/>
      <c r="GC102" s="1832"/>
      <c r="GD102" s="1832"/>
      <c r="GE102" s="1832"/>
      <c r="GF102" s="1845"/>
      <c r="GG102" s="1846"/>
      <c r="GH102" s="1846"/>
      <c r="GI102" s="1846"/>
      <c r="GJ102" s="1846"/>
      <c r="GK102" s="1846"/>
      <c r="GL102" s="1846"/>
      <c r="GM102" s="1846"/>
      <c r="GN102" s="1846"/>
      <c r="GO102" s="1846"/>
      <c r="GP102" s="1846"/>
      <c r="GQ102" s="1846"/>
      <c r="GR102" s="1846"/>
      <c r="GS102" s="1846"/>
      <c r="GT102" s="1846"/>
      <c r="GU102" s="1846"/>
      <c r="GV102" s="1846"/>
      <c r="GW102" s="1847"/>
      <c r="GX102" s="2"/>
      <c r="GY102" s="1778"/>
      <c r="GZ102" s="1348"/>
      <c r="HA102" s="1348"/>
      <c r="HB102" s="1348"/>
      <c r="HC102" s="1348"/>
      <c r="HD102" s="1348"/>
      <c r="HE102" s="1348"/>
      <c r="HF102" s="1348"/>
      <c r="HG102" s="1348"/>
      <c r="HH102" s="1301"/>
      <c r="HI102" s="1302"/>
      <c r="HJ102" s="1302"/>
      <c r="HK102" s="1302"/>
      <c r="HL102" s="1302"/>
      <c r="HM102" s="1302"/>
      <c r="HN102" s="1302"/>
      <c r="HO102" s="1302"/>
      <c r="HP102" s="1302"/>
      <c r="HQ102" s="1302"/>
      <c r="HR102" s="1302"/>
      <c r="HS102" s="1302"/>
      <c r="HT102" s="1302"/>
      <c r="HU102" s="1302"/>
      <c r="HV102" s="1302"/>
      <c r="HW102" s="1302"/>
      <c r="HX102" s="1302"/>
      <c r="HY102" s="1870"/>
      <c r="HZ102" s="2"/>
    </row>
    <row r="103" spans="1:234" ht="5.25" customHeight="1">
      <c r="A103" s="2000"/>
      <c r="B103" s="2001"/>
      <c r="C103" s="2001"/>
      <c r="D103" s="2001"/>
      <c r="E103" s="2002"/>
      <c r="F103" s="1428"/>
      <c r="G103" s="1430"/>
      <c r="H103" s="1504"/>
      <c r="I103" s="1504"/>
      <c r="J103" s="1504"/>
      <c r="K103" s="1504"/>
      <c r="L103" s="1504"/>
      <c r="M103" s="1504"/>
      <c r="N103" s="1276"/>
      <c r="O103" s="1276"/>
      <c r="P103" s="1276"/>
      <c r="Q103" s="1276"/>
      <c r="R103" s="1276"/>
      <c r="S103" s="1276"/>
      <c r="T103" s="1276"/>
      <c r="U103" s="1276"/>
      <c r="V103" s="1276"/>
      <c r="W103" s="1276"/>
      <c r="X103" s="1276"/>
      <c r="Y103" s="1276"/>
      <c r="Z103" s="1276"/>
      <c r="AA103" s="1276"/>
      <c r="AB103" s="1276"/>
      <c r="AC103" s="1276"/>
      <c r="AD103" s="1276"/>
      <c r="AE103" s="1550"/>
      <c r="AF103" s="1550"/>
      <c r="AG103" s="1550"/>
      <c r="AH103" s="1550"/>
      <c r="AI103" s="1550"/>
      <c r="AJ103" s="1590"/>
      <c r="AK103" s="1590"/>
      <c r="AL103" s="1590"/>
      <c r="AM103" s="1590"/>
      <c r="AN103" s="1590"/>
      <c r="AO103" s="1590"/>
      <c r="AP103" s="1590"/>
      <c r="AQ103" s="1590"/>
      <c r="AR103" s="1590"/>
      <c r="AS103" s="1590"/>
      <c r="AT103" s="1590"/>
      <c r="AU103" s="1590"/>
      <c r="AV103" s="1590"/>
      <c r="AW103" s="1550"/>
      <c r="AX103" s="1550"/>
      <c r="AY103" s="1550"/>
      <c r="AZ103" s="1550"/>
      <c r="BA103" s="1550"/>
      <c r="BB103" s="1550"/>
      <c r="BC103" s="1550"/>
      <c r="BD103" s="1502"/>
      <c r="BE103" s="1502"/>
      <c r="BF103" s="1502"/>
      <c r="BG103" s="1502"/>
      <c r="BH103" s="1502"/>
      <c r="BI103" s="1504"/>
      <c r="BJ103" s="1504"/>
      <c r="BK103" s="1504"/>
      <c r="BL103" s="1504"/>
      <c r="BM103" s="1502"/>
      <c r="BN103" s="1502"/>
      <c r="BO103" s="1502"/>
      <c r="BP103" s="1502"/>
      <c r="BQ103" s="1554"/>
      <c r="BR103" s="2"/>
      <c r="BS103" s="2"/>
      <c r="BT103" s="1730"/>
      <c r="BU103" s="1731"/>
      <c r="BV103" s="1731"/>
      <c r="BW103" s="1731"/>
      <c r="BX103" s="1731"/>
      <c r="BY103" s="1731"/>
      <c r="BZ103" s="1941"/>
      <c r="CA103" s="1942"/>
      <c r="CB103" s="1942"/>
      <c r="CC103" s="1942"/>
      <c r="CD103" s="1942"/>
      <c r="CE103" s="1942"/>
      <c r="CF103" s="1942"/>
      <c r="CG103" s="1942"/>
      <c r="CH103" s="1942"/>
      <c r="CI103" s="1942"/>
      <c r="CJ103" s="1942"/>
      <c r="CK103" s="1942"/>
      <c r="CL103" s="1942"/>
      <c r="CM103" s="1942"/>
      <c r="CN103" s="1942"/>
      <c r="CO103" s="1943"/>
      <c r="CP103" s="1474"/>
      <c r="CQ103" s="1475"/>
      <c r="CR103" s="1475"/>
      <c r="CS103" s="1476"/>
      <c r="CT103" s="1224"/>
      <c r="CU103" s="1225"/>
      <c r="CV103" s="1225"/>
      <c r="CW103" s="1225"/>
      <c r="CX103" s="1225"/>
      <c r="CY103" s="1225"/>
      <c r="CZ103" s="1225"/>
      <c r="DA103" s="1225"/>
      <c r="DB103" s="1225"/>
      <c r="DC103" s="1225"/>
      <c r="DD103" s="1225"/>
      <c r="DE103" s="1225"/>
      <c r="DF103" s="1225"/>
      <c r="DG103" s="1225"/>
      <c r="DH103" s="1225"/>
      <c r="DI103" s="1225"/>
      <c r="DJ103" s="1225"/>
      <c r="DK103" s="1225"/>
      <c r="DL103" s="1228"/>
      <c r="DM103" s="1229"/>
      <c r="DN103" s="6"/>
      <c r="DO103" s="1326"/>
      <c r="DP103" s="1327"/>
      <c r="DQ103" s="2052"/>
      <c r="DR103" s="2052"/>
      <c r="DS103" s="2052"/>
      <c r="DT103" s="2052"/>
      <c r="DU103" s="1785"/>
      <c r="DV103" s="1317"/>
      <c r="DW103" s="1317"/>
      <c r="DX103" s="1317"/>
      <c r="DY103" s="1317"/>
      <c r="DZ103" s="1317"/>
      <c r="EA103" s="1317"/>
      <c r="EB103" s="1317"/>
      <c r="EC103" s="1317"/>
      <c r="ED103" s="1317"/>
      <c r="EE103" s="1317"/>
      <c r="EF103" s="1317"/>
      <c r="EG103" s="1317"/>
      <c r="EH103" s="1317"/>
      <c r="EI103" s="1317"/>
      <c r="EJ103" s="1317"/>
      <c r="EK103" s="1317"/>
      <c r="EL103" s="1317"/>
      <c r="EM103" s="1317"/>
      <c r="EN103" s="1317"/>
      <c r="EO103" s="1317"/>
      <c r="EP103" s="1317"/>
      <c r="EQ103" s="1317"/>
      <c r="ER103" s="1317"/>
      <c r="ES103" s="1317"/>
      <c r="ET103" s="1317"/>
      <c r="EU103" s="1317"/>
      <c r="EV103" s="1317"/>
      <c r="EW103" s="1317"/>
      <c r="EX103" s="1317"/>
      <c r="EY103" s="1317"/>
      <c r="EZ103" s="1317"/>
      <c r="FA103" s="1317"/>
      <c r="FB103" s="1317"/>
      <c r="FC103" s="1317"/>
      <c r="FD103" s="1317"/>
      <c r="FE103" s="1317"/>
      <c r="FF103" s="1317"/>
      <c r="FG103" s="1317"/>
      <c r="FH103" s="1317"/>
      <c r="FI103" s="1317"/>
      <c r="FJ103" s="1317"/>
      <c r="FK103" s="1317"/>
      <c r="FL103" s="1317"/>
      <c r="FM103" s="1317"/>
      <c r="FN103" s="1317"/>
      <c r="FO103" s="1317"/>
      <c r="FP103" s="1330"/>
      <c r="FQ103" s="1591"/>
      <c r="FR103" s="1591"/>
      <c r="FS103" s="1591"/>
      <c r="FT103" s="1591"/>
      <c r="FU103" s="1833"/>
      <c r="FV103" s="1833"/>
      <c r="FW103" s="1833"/>
      <c r="FX103" s="1833"/>
      <c r="FY103" s="1833"/>
      <c r="FZ103" s="1833"/>
      <c r="GA103" s="1833"/>
      <c r="GB103" s="1833"/>
      <c r="GC103" s="1833"/>
      <c r="GD103" s="1833"/>
      <c r="GE103" s="1833"/>
      <c r="GF103" s="1848"/>
      <c r="GG103" s="1849"/>
      <c r="GH103" s="1849"/>
      <c r="GI103" s="1849"/>
      <c r="GJ103" s="1849"/>
      <c r="GK103" s="1849"/>
      <c r="GL103" s="1849"/>
      <c r="GM103" s="1849"/>
      <c r="GN103" s="1849"/>
      <c r="GO103" s="1849"/>
      <c r="GP103" s="1849"/>
      <c r="GQ103" s="1849"/>
      <c r="GR103" s="1849"/>
      <c r="GS103" s="1849"/>
      <c r="GT103" s="1849"/>
      <c r="GU103" s="1849"/>
      <c r="GV103" s="1849"/>
      <c r="GW103" s="1850"/>
      <c r="GX103" s="2"/>
      <c r="GY103" s="1358" t="s">
        <v>140</v>
      </c>
      <c r="GZ103" s="1201"/>
      <c r="HA103" s="1201"/>
      <c r="HB103" s="1201"/>
      <c r="HC103" s="1201"/>
      <c r="HD103" s="1201"/>
      <c r="HE103" s="1298" t="s">
        <v>141</v>
      </c>
      <c r="HF103" s="1298"/>
      <c r="HG103" s="1298"/>
      <c r="HH103" s="1298"/>
      <c r="HI103" s="1298"/>
      <c r="HJ103" s="1298"/>
      <c r="HK103" s="1298"/>
      <c r="HL103" s="1298"/>
      <c r="HM103" s="1298"/>
      <c r="HN103" s="1298"/>
      <c r="HO103" s="1298"/>
      <c r="HP103" s="1298"/>
      <c r="HQ103" s="1298"/>
      <c r="HR103" s="1298"/>
      <c r="HS103" s="1298"/>
      <c r="HT103" s="1298"/>
      <c r="HU103" s="1298"/>
      <c r="HV103" s="1298"/>
      <c r="HW103" s="1298"/>
      <c r="HX103" s="1298"/>
      <c r="HY103" s="1779"/>
      <c r="HZ103" s="3"/>
    </row>
    <row r="104" spans="1:234" ht="5.25" customHeight="1">
      <c r="A104" s="2000"/>
      <c r="B104" s="2001"/>
      <c r="C104" s="2001"/>
      <c r="D104" s="2001"/>
      <c r="E104" s="2002"/>
      <c r="F104" s="1428"/>
      <c r="G104" s="1430"/>
      <c r="H104" s="1504"/>
      <c r="I104" s="1504"/>
      <c r="J104" s="1504"/>
      <c r="K104" s="1504"/>
      <c r="L104" s="1504"/>
      <c r="M104" s="1504"/>
      <c r="N104" s="1276"/>
      <c r="O104" s="1276"/>
      <c r="P104" s="1276"/>
      <c r="Q104" s="1276"/>
      <c r="R104" s="1276"/>
      <c r="S104" s="1276"/>
      <c r="T104" s="1276"/>
      <c r="U104" s="1276"/>
      <c r="V104" s="1276"/>
      <c r="W104" s="1276"/>
      <c r="X104" s="1276"/>
      <c r="Y104" s="1276"/>
      <c r="Z104" s="1276"/>
      <c r="AA104" s="1276"/>
      <c r="AB104" s="1276"/>
      <c r="AC104" s="1276"/>
      <c r="AD104" s="1276"/>
      <c r="AE104" s="1550"/>
      <c r="AF104" s="1550"/>
      <c r="AG104" s="1550"/>
      <c r="AH104" s="1550"/>
      <c r="AI104" s="1550"/>
      <c r="AJ104" s="1590"/>
      <c r="AK104" s="1590"/>
      <c r="AL104" s="1590"/>
      <c r="AM104" s="1590"/>
      <c r="AN104" s="1590"/>
      <c r="AO104" s="1590"/>
      <c r="AP104" s="1590"/>
      <c r="AQ104" s="1590"/>
      <c r="AR104" s="1590"/>
      <c r="AS104" s="1590"/>
      <c r="AT104" s="1590"/>
      <c r="AU104" s="1590"/>
      <c r="AV104" s="1590"/>
      <c r="AW104" s="1550"/>
      <c r="AX104" s="1550"/>
      <c r="AY104" s="1550"/>
      <c r="AZ104" s="1550"/>
      <c r="BA104" s="1550"/>
      <c r="BB104" s="1550"/>
      <c r="BC104" s="1550"/>
      <c r="BD104" s="1502"/>
      <c r="BE104" s="1502"/>
      <c r="BF104" s="1502"/>
      <c r="BG104" s="1502"/>
      <c r="BH104" s="1502"/>
      <c r="BI104" s="1504"/>
      <c r="BJ104" s="1504"/>
      <c r="BK104" s="1504"/>
      <c r="BL104" s="1504"/>
      <c r="BM104" s="1502"/>
      <c r="BN104" s="1502"/>
      <c r="BO104" s="1502"/>
      <c r="BP104" s="1502"/>
      <c r="BQ104" s="1554"/>
      <c r="BR104" s="2"/>
      <c r="BS104" s="2"/>
      <c r="BT104" s="1730"/>
      <c r="BU104" s="1731"/>
      <c r="BV104" s="1731"/>
      <c r="BW104" s="1731"/>
      <c r="BX104" s="1731"/>
      <c r="BY104" s="1731"/>
      <c r="BZ104" s="1753" t="s">
        <v>55</v>
      </c>
      <c r="CA104" s="1754"/>
      <c r="CB104" s="1754"/>
      <c r="CC104" s="1754"/>
      <c r="CD104" s="1754"/>
      <c r="CE104" s="1754"/>
      <c r="CF104" s="1754"/>
      <c r="CG104" s="1754"/>
      <c r="CH104" s="1754"/>
      <c r="CI104" s="1754"/>
      <c r="CJ104" s="1754"/>
      <c r="CK104" s="1754"/>
      <c r="CL104" s="1754"/>
      <c r="CM104" s="1754"/>
      <c r="CN104" s="1754"/>
      <c r="CO104" s="1755"/>
      <c r="CP104" s="2012" t="s">
        <v>474</v>
      </c>
      <c r="CQ104" s="1475"/>
      <c r="CR104" s="1475"/>
      <c r="CS104" s="1476"/>
      <c r="CT104" s="1224" t="str">
        <f>IF(換算!BH15="","",換算!BH15)</f>
        <v/>
      </c>
      <c r="CU104" s="1225"/>
      <c r="CV104" s="1225"/>
      <c r="CW104" s="1225"/>
      <c r="CX104" s="1225"/>
      <c r="CY104" s="1225"/>
      <c r="CZ104" s="1225"/>
      <c r="DA104" s="1225"/>
      <c r="DB104" s="1225"/>
      <c r="DC104" s="1225"/>
      <c r="DD104" s="1225"/>
      <c r="DE104" s="1225"/>
      <c r="DF104" s="1225"/>
      <c r="DG104" s="1225"/>
      <c r="DH104" s="1225"/>
      <c r="DI104" s="1225"/>
      <c r="DJ104" s="1225"/>
      <c r="DK104" s="1225"/>
      <c r="DL104" s="1226"/>
      <c r="DM104" s="1227"/>
      <c r="DN104" s="2"/>
      <c r="DO104" s="2"/>
      <c r="DP104" s="2"/>
      <c r="DQ104" s="2"/>
      <c r="DR104" s="2"/>
      <c r="DS104" s="2"/>
      <c r="DT104" s="2"/>
      <c r="DU104" s="1216" t="s">
        <v>130</v>
      </c>
      <c r="DV104" s="1216"/>
      <c r="DW104" s="1216"/>
      <c r="DX104" s="1216"/>
      <c r="DY104" s="1216"/>
      <c r="DZ104" s="1216"/>
      <c r="EA104" s="1216"/>
      <c r="EB104" s="1216"/>
      <c r="EC104" s="1216"/>
      <c r="ED104" s="1216"/>
      <c r="EE104" s="1216"/>
      <c r="EF104" s="1216"/>
      <c r="EG104" s="1216"/>
      <c r="EH104" s="1216"/>
      <c r="EI104" s="1216"/>
      <c r="EJ104" s="1216"/>
      <c r="EK104" s="1216"/>
      <c r="EL104" s="1216"/>
      <c r="EM104" s="1216"/>
      <c r="EN104" s="1216"/>
      <c r="EO104" s="1216"/>
      <c r="EP104" s="1216"/>
      <c r="EQ104" s="1216"/>
      <c r="ER104" s="1216"/>
      <c r="ES104" s="1216"/>
      <c r="ET104" s="1216"/>
      <c r="EU104" s="1216"/>
      <c r="EV104" s="1216"/>
      <c r="EW104" s="1216"/>
      <c r="EX104" s="1217"/>
      <c r="EY104" s="1872" t="s">
        <v>131</v>
      </c>
      <c r="EZ104" s="1873"/>
      <c r="FA104" s="1873"/>
      <c r="FB104" s="1873"/>
      <c r="FC104" s="1873"/>
      <c r="FD104" s="1873"/>
      <c r="FE104" s="1873"/>
      <c r="FF104" s="1873"/>
      <c r="FG104" s="1873"/>
      <c r="FH104" s="1873"/>
      <c r="FI104" s="1873"/>
      <c r="FJ104" s="1873"/>
      <c r="FK104" s="1873"/>
      <c r="FL104" s="1873"/>
      <c r="FM104" s="1873"/>
      <c r="FN104" s="1873"/>
      <c r="FO104" s="1873"/>
      <c r="FP104" s="1873"/>
      <c r="FQ104" s="1873"/>
      <c r="FR104" s="1873"/>
      <c r="FS104" s="1873"/>
      <c r="FT104" s="1873"/>
      <c r="FU104" s="1873"/>
      <c r="FV104" s="1873"/>
      <c r="FW104" s="1874"/>
      <c r="FX104" s="1563" t="s">
        <v>132</v>
      </c>
      <c r="FY104" s="1552"/>
      <c r="FZ104" s="1552"/>
      <c r="GA104" s="1552"/>
      <c r="GB104" s="1552"/>
      <c r="GC104" s="1552"/>
      <c r="GD104" s="1552"/>
      <c r="GE104" s="1552"/>
      <c r="GF104" s="1552"/>
      <c r="GG104" s="1564"/>
      <c r="GH104" s="1238"/>
      <c r="GI104" s="1239"/>
      <c r="GJ104" s="1239"/>
      <c r="GK104" s="1239"/>
      <c r="GL104" s="1239"/>
      <c r="GM104" s="1239"/>
      <c r="GN104" s="1239"/>
      <c r="GO104" s="1239"/>
      <c r="GP104" s="1239"/>
      <c r="GQ104" s="1239"/>
      <c r="GR104" s="1239"/>
      <c r="GS104" s="1239"/>
      <c r="GT104" s="1239"/>
      <c r="GU104" s="1239"/>
      <c r="GV104" s="1239"/>
      <c r="GW104" s="1239"/>
      <c r="GX104" s="2"/>
      <c r="GY104" s="1359"/>
      <c r="GZ104" s="1202"/>
      <c r="HA104" s="1202"/>
      <c r="HB104" s="1202"/>
      <c r="HC104" s="1202"/>
      <c r="HD104" s="1202"/>
      <c r="HE104" s="1300"/>
      <c r="HF104" s="1300"/>
      <c r="HG104" s="1300"/>
      <c r="HH104" s="1300"/>
      <c r="HI104" s="1300"/>
      <c r="HJ104" s="1300"/>
      <c r="HK104" s="1300"/>
      <c r="HL104" s="1300"/>
      <c r="HM104" s="1300"/>
      <c r="HN104" s="1300"/>
      <c r="HO104" s="1300"/>
      <c r="HP104" s="1300"/>
      <c r="HQ104" s="1300"/>
      <c r="HR104" s="1300"/>
      <c r="HS104" s="1300"/>
      <c r="HT104" s="1300"/>
      <c r="HU104" s="1300"/>
      <c r="HV104" s="1300"/>
      <c r="HW104" s="1300"/>
      <c r="HX104" s="1300"/>
      <c r="HY104" s="1780"/>
      <c r="HZ104" s="3"/>
    </row>
    <row r="105" spans="1:234" ht="5.25" customHeight="1">
      <c r="A105" s="2000"/>
      <c r="B105" s="2001"/>
      <c r="C105" s="2001"/>
      <c r="D105" s="2001"/>
      <c r="E105" s="2002"/>
      <c r="F105" s="1428"/>
      <c r="G105" s="1430"/>
      <c r="H105" s="1563" t="s">
        <v>8</v>
      </c>
      <c r="I105" s="1552"/>
      <c r="J105" s="1552"/>
      <c r="K105" s="1552"/>
      <c r="L105" s="1552"/>
      <c r="M105" s="1552"/>
      <c r="N105" s="1552"/>
      <c r="O105" s="1552"/>
      <c r="P105" s="1552"/>
      <c r="Q105" s="1552"/>
      <c r="R105" s="1552"/>
      <c r="S105" s="1564"/>
      <c r="T105" s="1531" t="str">
        <f>IF(入力シート!Y64&gt;=4,IF(入力シート!$Y$59&gt;15,入力シート!AF59,""),"")</f>
        <v/>
      </c>
      <c r="U105" s="1569"/>
      <c r="V105" s="1570"/>
      <c r="W105" s="1547" t="str">
        <f>IF(入力シート!Y64&gt;=4,IF(入力シート!$Y$59&gt;15,入力シート!AG59,""),"")</f>
        <v/>
      </c>
      <c r="X105" s="1251"/>
      <c r="Y105" s="1561"/>
      <c r="Z105" s="1547" t="str">
        <f>IF(入力シート!Y64&gt;=4,IF(入力シート!$Y$59&gt;15,入力シート!AH59,""),"")</f>
        <v/>
      </c>
      <c r="AA105" s="1251"/>
      <c r="AB105" s="1561"/>
      <c r="AC105" s="1547" t="str">
        <f>IF(入力シート!Y64&gt;=4,IF(入力シート!$Y$59&gt;15,入力シート!AI59,""),"")</f>
        <v/>
      </c>
      <c r="AD105" s="1251"/>
      <c r="AE105" s="1589"/>
      <c r="AF105" s="1580" t="str">
        <f>IF(入力シート!Y64&gt;=4,IF(入力シート!$Y$59&gt;15,入力シート!AJ59,""),"")</f>
        <v/>
      </c>
      <c r="AG105" s="1581"/>
      <c r="AH105" s="1589"/>
      <c r="AI105" s="1580" t="str">
        <f>IF(入力シート!Y64&gt;=4,IF(入力シート!$Y$59&gt;15,入力シート!AK59,""),"")</f>
        <v/>
      </c>
      <c r="AJ105" s="1581"/>
      <c r="AK105" s="1581"/>
      <c r="AL105" s="1580" t="str">
        <f>IF(入力シート!Y64&gt;=4,IF(入力シート!$Y$59&gt;15,入力シート!AL59,""),"")</f>
        <v/>
      </c>
      <c r="AM105" s="1581"/>
      <c r="AN105" s="1589"/>
      <c r="AO105" s="1580" t="str">
        <f>IF(入力シート!Y64&gt;=4,IF(入力シート!$Y$59&gt;15,入力シート!AM59,""),"")</f>
        <v/>
      </c>
      <c r="AP105" s="1581"/>
      <c r="AQ105" s="1589"/>
      <c r="AR105" s="1580" t="str">
        <f>IF(入力シート!Y64&gt;=4,IF(入力シート!$Y$59&gt;15,入力シート!AN59,""),"")</f>
        <v/>
      </c>
      <c r="AS105" s="1581"/>
      <c r="AT105" s="1589"/>
      <c r="AU105" s="1580" t="str">
        <f>IF(入力シート!Y64&gt;=4,IF(入力シート!$Y$59&gt;15,入力シート!AO59,""),"")</f>
        <v/>
      </c>
      <c r="AV105" s="1581"/>
      <c r="AW105" s="1589"/>
      <c r="AX105" s="1580" t="str">
        <f>IF(入力シート!Y64&gt;=4,IF(入力シート!$Y$59&gt;15,入力シート!AP59,""),"")</f>
        <v/>
      </c>
      <c r="AY105" s="1581"/>
      <c r="AZ105" s="1589"/>
      <c r="BA105" s="1580" t="str">
        <f>IF(入力シート!Y64&gt;=4,IF(入力シート!$Y$59&gt;15,入力シート!AQ59,""),"")</f>
        <v/>
      </c>
      <c r="BB105" s="1581"/>
      <c r="BC105" s="1582"/>
      <c r="BD105" s="1215" t="s">
        <v>86</v>
      </c>
      <c r="BE105" s="1216"/>
      <c r="BF105" s="1216"/>
      <c r="BG105" s="1216"/>
      <c r="BH105" s="1217"/>
      <c r="BI105" s="1888" t="str">
        <f>IF(入力シート!Y64&gt;=4,IF(入力シート!Y59&gt;15,入力シート!AT59,""),"")</f>
        <v/>
      </c>
      <c r="BJ105" s="1241"/>
      <c r="BK105" s="1241"/>
      <c r="BL105" s="1241"/>
      <c r="BM105" s="1194"/>
      <c r="BN105" s="1551" t="s">
        <v>85</v>
      </c>
      <c r="BO105" s="1552"/>
      <c r="BP105" s="1552"/>
      <c r="BQ105" s="1552"/>
      <c r="BR105" s="2"/>
      <c r="BS105" s="2"/>
      <c r="BT105" s="1730"/>
      <c r="BU105" s="1731"/>
      <c r="BV105" s="1731"/>
      <c r="BW105" s="1731"/>
      <c r="BX105" s="1731"/>
      <c r="BY105" s="1731"/>
      <c r="BZ105" s="1753"/>
      <c r="CA105" s="1754"/>
      <c r="CB105" s="1754"/>
      <c r="CC105" s="1754"/>
      <c r="CD105" s="1754"/>
      <c r="CE105" s="1754"/>
      <c r="CF105" s="1754"/>
      <c r="CG105" s="1754"/>
      <c r="CH105" s="1754"/>
      <c r="CI105" s="1754"/>
      <c r="CJ105" s="1754"/>
      <c r="CK105" s="1754"/>
      <c r="CL105" s="1754"/>
      <c r="CM105" s="1754"/>
      <c r="CN105" s="1754"/>
      <c r="CO105" s="1755"/>
      <c r="CP105" s="1474"/>
      <c r="CQ105" s="1475"/>
      <c r="CR105" s="1475"/>
      <c r="CS105" s="1476"/>
      <c r="CT105" s="1224"/>
      <c r="CU105" s="1225"/>
      <c r="CV105" s="1225"/>
      <c r="CW105" s="1225"/>
      <c r="CX105" s="1225"/>
      <c r="CY105" s="1225"/>
      <c r="CZ105" s="1225"/>
      <c r="DA105" s="1225"/>
      <c r="DB105" s="1225"/>
      <c r="DC105" s="1225"/>
      <c r="DD105" s="1225"/>
      <c r="DE105" s="1225"/>
      <c r="DF105" s="1225"/>
      <c r="DG105" s="1225"/>
      <c r="DH105" s="1225"/>
      <c r="DI105" s="1225"/>
      <c r="DJ105" s="1225"/>
      <c r="DK105" s="1225"/>
      <c r="DL105" s="1228"/>
      <c r="DM105" s="1229"/>
      <c r="DN105" s="2"/>
      <c r="DO105" s="2"/>
      <c r="DP105" s="2"/>
      <c r="DQ105" s="2"/>
      <c r="DR105" s="2"/>
      <c r="DS105" s="2"/>
      <c r="DT105" s="2"/>
      <c r="DU105" s="1424"/>
      <c r="DV105" s="1424"/>
      <c r="DW105" s="1424"/>
      <c r="DX105" s="1424"/>
      <c r="DY105" s="1424"/>
      <c r="DZ105" s="1424"/>
      <c r="EA105" s="1424"/>
      <c r="EB105" s="1424"/>
      <c r="EC105" s="1424"/>
      <c r="ED105" s="1424"/>
      <c r="EE105" s="1424"/>
      <c r="EF105" s="1424"/>
      <c r="EG105" s="1424"/>
      <c r="EH105" s="1424"/>
      <c r="EI105" s="1424"/>
      <c r="EJ105" s="1424"/>
      <c r="EK105" s="1424"/>
      <c r="EL105" s="1424"/>
      <c r="EM105" s="1424"/>
      <c r="EN105" s="1424"/>
      <c r="EO105" s="1424"/>
      <c r="EP105" s="1424"/>
      <c r="EQ105" s="1424"/>
      <c r="ER105" s="1424"/>
      <c r="ES105" s="1424"/>
      <c r="ET105" s="1424"/>
      <c r="EU105" s="1424"/>
      <c r="EV105" s="1424"/>
      <c r="EW105" s="1424"/>
      <c r="EX105" s="1425"/>
      <c r="EY105" s="1875"/>
      <c r="EZ105" s="1876"/>
      <c r="FA105" s="1876"/>
      <c r="FB105" s="1876"/>
      <c r="FC105" s="1876"/>
      <c r="FD105" s="1876"/>
      <c r="FE105" s="1876"/>
      <c r="FF105" s="1876"/>
      <c r="FG105" s="1876"/>
      <c r="FH105" s="1876"/>
      <c r="FI105" s="1876"/>
      <c r="FJ105" s="1876"/>
      <c r="FK105" s="1876"/>
      <c r="FL105" s="1876"/>
      <c r="FM105" s="1876"/>
      <c r="FN105" s="1876"/>
      <c r="FO105" s="1876"/>
      <c r="FP105" s="1876"/>
      <c r="FQ105" s="1876"/>
      <c r="FR105" s="1876"/>
      <c r="FS105" s="1876"/>
      <c r="FT105" s="1876"/>
      <c r="FU105" s="1876"/>
      <c r="FV105" s="1876"/>
      <c r="FW105" s="1877"/>
      <c r="FX105" s="1423"/>
      <c r="FY105" s="1424"/>
      <c r="FZ105" s="1424"/>
      <c r="GA105" s="1424"/>
      <c r="GB105" s="1424"/>
      <c r="GC105" s="1424"/>
      <c r="GD105" s="1424"/>
      <c r="GE105" s="1424"/>
      <c r="GF105" s="1424"/>
      <c r="GG105" s="1425"/>
      <c r="GH105" s="1722"/>
      <c r="GI105" s="1598"/>
      <c r="GJ105" s="1598"/>
      <c r="GK105" s="1598"/>
      <c r="GL105" s="1598"/>
      <c r="GM105" s="1598"/>
      <c r="GN105" s="1598"/>
      <c r="GO105" s="1598"/>
      <c r="GP105" s="1598"/>
      <c r="GQ105" s="1598"/>
      <c r="GR105" s="1598"/>
      <c r="GS105" s="1598"/>
      <c r="GT105" s="1598"/>
      <c r="GU105" s="1598"/>
      <c r="GV105" s="1598"/>
      <c r="GW105" s="1598"/>
      <c r="GX105" s="2"/>
      <c r="GY105" s="1359"/>
      <c r="GZ105" s="1202"/>
      <c r="HA105" s="1202"/>
      <c r="HB105" s="1202"/>
      <c r="HC105" s="1202"/>
      <c r="HD105" s="1202"/>
      <c r="HE105" s="1300"/>
      <c r="HF105" s="1300"/>
      <c r="HG105" s="1300"/>
      <c r="HH105" s="1300"/>
      <c r="HI105" s="1300"/>
      <c r="HJ105" s="1300"/>
      <c r="HK105" s="1300"/>
      <c r="HL105" s="1300"/>
      <c r="HM105" s="1300"/>
      <c r="HN105" s="1300"/>
      <c r="HO105" s="1300"/>
      <c r="HP105" s="1300"/>
      <c r="HQ105" s="1300"/>
      <c r="HR105" s="1300"/>
      <c r="HS105" s="1300"/>
      <c r="HT105" s="1300"/>
      <c r="HU105" s="1300"/>
      <c r="HV105" s="1300"/>
      <c r="HW105" s="1300"/>
      <c r="HX105" s="1300"/>
      <c r="HY105" s="1780"/>
      <c r="HZ105" s="3"/>
    </row>
    <row r="106" spans="1:234" ht="5.25" customHeight="1">
      <c r="A106" s="2003"/>
      <c r="B106" s="2004"/>
      <c r="C106" s="2004"/>
      <c r="D106" s="2004"/>
      <c r="E106" s="2005"/>
      <c r="F106" s="1429"/>
      <c r="G106" s="1498"/>
      <c r="H106" s="1423"/>
      <c r="I106" s="1424"/>
      <c r="J106" s="1424"/>
      <c r="K106" s="1424"/>
      <c r="L106" s="1424"/>
      <c r="M106" s="1424"/>
      <c r="N106" s="1424"/>
      <c r="O106" s="1424"/>
      <c r="P106" s="1424"/>
      <c r="Q106" s="1424"/>
      <c r="R106" s="1424"/>
      <c r="S106" s="1425"/>
      <c r="T106" s="1937"/>
      <c r="U106" s="1572"/>
      <c r="V106" s="1573"/>
      <c r="W106" s="1583"/>
      <c r="X106" s="1252"/>
      <c r="Y106" s="1585"/>
      <c r="Z106" s="1583"/>
      <c r="AA106" s="1252"/>
      <c r="AB106" s="1585"/>
      <c r="AC106" s="1583"/>
      <c r="AD106" s="1252"/>
      <c r="AE106" s="1585"/>
      <c r="AF106" s="1583"/>
      <c r="AG106" s="1252"/>
      <c r="AH106" s="1585"/>
      <c r="AI106" s="1583"/>
      <c r="AJ106" s="1252"/>
      <c r="AK106" s="1252"/>
      <c r="AL106" s="1583"/>
      <c r="AM106" s="1252"/>
      <c r="AN106" s="1585"/>
      <c r="AO106" s="1583"/>
      <c r="AP106" s="1252"/>
      <c r="AQ106" s="1585"/>
      <c r="AR106" s="1583"/>
      <c r="AS106" s="1252"/>
      <c r="AT106" s="1585"/>
      <c r="AU106" s="1583"/>
      <c r="AV106" s="1252"/>
      <c r="AW106" s="1585"/>
      <c r="AX106" s="1583"/>
      <c r="AY106" s="1252"/>
      <c r="AZ106" s="1585"/>
      <c r="BA106" s="1583"/>
      <c r="BB106" s="1252"/>
      <c r="BC106" s="1584"/>
      <c r="BD106" s="1423"/>
      <c r="BE106" s="1424"/>
      <c r="BF106" s="1424"/>
      <c r="BG106" s="1424"/>
      <c r="BH106" s="1425"/>
      <c r="BI106" s="1938"/>
      <c r="BJ106" s="1266"/>
      <c r="BK106" s="1266"/>
      <c r="BL106" s="1266"/>
      <c r="BM106" s="1267"/>
      <c r="BN106" s="1792"/>
      <c r="BO106" s="1424"/>
      <c r="BP106" s="1424"/>
      <c r="BQ106" s="1424"/>
      <c r="BR106" s="2"/>
      <c r="BS106" s="2"/>
      <c r="BT106" s="1730"/>
      <c r="BU106" s="1731"/>
      <c r="BV106" s="1731"/>
      <c r="BW106" s="1731"/>
      <c r="BX106" s="1731"/>
      <c r="BY106" s="1731"/>
      <c r="BZ106" s="1753"/>
      <c r="CA106" s="1754"/>
      <c r="CB106" s="1754"/>
      <c r="CC106" s="1754"/>
      <c r="CD106" s="1754"/>
      <c r="CE106" s="1754"/>
      <c r="CF106" s="1754"/>
      <c r="CG106" s="1754"/>
      <c r="CH106" s="1754"/>
      <c r="CI106" s="1754"/>
      <c r="CJ106" s="1754"/>
      <c r="CK106" s="1754"/>
      <c r="CL106" s="1754"/>
      <c r="CM106" s="1754"/>
      <c r="CN106" s="1754"/>
      <c r="CO106" s="1755"/>
      <c r="CP106" s="1474"/>
      <c r="CQ106" s="1475"/>
      <c r="CR106" s="1475"/>
      <c r="CS106" s="1476"/>
      <c r="CT106" s="1224"/>
      <c r="CU106" s="1225"/>
      <c r="CV106" s="1225"/>
      <c r="CW106" s="1225"/>
      <c r="CX106" s="1225"/>
      <c r="CY106" s="1225"/>
      <c r="CZ106" s="1225"/>
      <c r="DA106" s="1225"/>
      <c r="DB106" s="1225"/>
      <c r="DC106" s="1225"/>
      <c r="DD106" s="1225"/>
      <c r="DE106" s="1225"/>
      <c r="DF106" s="1225"/>
      <c r="DG106" s="1225"/>
      <c r="DH106" s="1225"/>
      <c r="DI106" s="1225"/>
      <c r="DJ106" s="1225"/>
      <c r="DK106" s="1225"/>
      <c r="DL106" s="1228"/>
      <c r="DM106" s="1229"/>
      <c r="DN106" s="2"/>
      <c r="DO106" s="2"/>
      <c r="DP106" s="2"/>
      <c r="DQ106" s="2"/>
      <c r="DR106" s="2"/>
      <c r="DS106" s="2"/>
      <c r="DT106" s="2"/>
      <c r="DU106" s="1424"/>
      <c r="DV106" s="1424"/>
      <c r="DW106" s="1424"/>
      <c r="DX106" s="1424"/>
      <c r="DY106" s="1424"/>
      <c r="DZ106" s="1424"/>
      <c r="EA106" s="1424"/>
      <c r="EB106" s="1424"/>
      <c r="EC106" s="1424"/>
      <c r="ED106" s="1424"/>
      <c r="EE106" s="1424"/>
      <c r="EF106" s="1424"/>
      <c r="EG106" s="1424"/>
      <c r="EH106" s="1424"/>
      <c r="EI106" s="1424"/>
      <c r="EJ106" s="1424"/>
      <c r="EK106" s="1424"/>
      <c r="EL106" s="1424"/>
      <c r="EM106" s="1424"/>
      <c r="EN106" s="1424"/>
      <c r="EO106" s="1424"/>
      <c r="EP106" s="1424"/>
      <c r="EQ106" s="1424"/>
      <c r="ER106" s="1424"/>
      <c r="ES106" s="1424"/>
      <c r="ET106" s="1424"/>
      <c r="EU106" s="1424"/>
      <c r="EV106" s="1424"/>
      <c r="EW106" s="1424"/>
      <c r="EX106" s="1425"/>
      <c r="EY106" s="1875"/>
      <c r="EZ106" s="1876"/>
      <c r="FA106" s="1876"/>
      <c r="FB106" s="1876"/>
      <c r="FC106" s="1876"/>
      <c r="FD106" s="1876"/>
      <c r="FE106" s="1876"/>
      <c r="FF106" s="1876"/>
      <c r="FG106" s="1876"/>
      <c r="FH106" s="1876"/>
      <c r="FI106" s="1876"/>
      <c r="FJ106" s="1876"/>
      <c r="FK106" s="1876"/>
      <c r="FL106" s="1876"/>
      <c r="FM106" s="1876"/>
      <c r="FN106" s="1876"/>
      <c r="FO106" s="1876"/>
      <c r="FP106" s="1876"/>
      <c r="FQ106" s="1876"/>
      <c r="FR106" s="1876"/>
      <c r="FS106" s="1876"/>
      <c r="FT106" s="1876"/>
      <c r="FU106" s="1876"/>
      <c r="FV106" s="1876"/>
      <c r="FW106" s="1877"/>
      <c r="FX106" s="1423"/>
      <c r="FY106" s="1424"/>
      <c r="FZ106" s="1424"/>
      <c r="GA106" s="1424"/>
      <c r="GB106" s="1424"/>
      <c r="GC106" s="1424"/>
      <c r="GD106" s="1424"/>
      <c r="GE106" s="1424"/>
      <c r="GF106" s="1424"/>
      <c r="GG106" s="1425"/>
      <c r="GH106" s="1722"/>
      <c r="GI106" s="1598"/>
      <c r="GJ106" s="1598"/>
      <c r="GK106" s="1598"/>
      <c r="GL106" s="1598"/>
      <c r="GM106" s="1598"/>
      <c r="GN106" s="1598"/>
      <c r="GO106" s="1598"/>
      <c r="GP106" s="1598"/>
      <c r="GQ106" s="1598"/>
      <c r="GR106" s="1598"/>
      <c r="GS106" s="1598"/>
      <c r="GT106" s="1598"/>
      <c r="GU106" s="1598"/>
      <c r="GV106" s="1598"/>
      <c r="GW106" s="1598"/>
      <c r="GX106" s="2"/>
      <c r="GY106" s="1194"/>
      <c r="GZ106" s="1360"/>
      <c r="HA106" s="1360"/>
      <c r="HB106" s="1360"/>
      <c r="HC106" s="1360"/>
      <c r="HD106" s="1360"/>
      <c r="HE106" s="1543"/>
      <c r="HF106" s="1543"/>
      <c r="HG106" s="1543"/>
      <c r="HH106" s="1543"/>
      <c r="HI106" s="1543"/>
      <c r="HJ106" s="1543"/>
      <c r="HK106" s="1543"/>
      <c r="HL106" s="1543"/>
      <c r="HM106" s="1543"/>
      <c r="HN106" s="1543"/>
      <c r="HO106" s="1543"/>
      <c r="HP106" s="1543"/>
      <c r="HQ106" s="1543"/>
      <c r="HR106" s="1543"/>
      <c r="HS106" s="1543"/>
      <c r="HT106" s="1543"/>
      <c r="HU106" s="1543"/>
      <c r="HV106" s="1543"/>
      <c r="HW106" s="1543"/>
      <c r="HX106" s="1543"/>
      <c r="HY106" s="1551"/>
      <c r="HZ106" s="2"/>
    </row>
    <row r="107" spans="1:234" ht="5.25" customHeight="1">
      <c r="A107" s="1925" t="s">
        <v>87</v>
      </c>
      <c r="B107" s="1644"/>
      <c r="C107" s="1644"/>
      <c r="D107" s="1644"/>
      <c r="E107" s="1645"/>
      <c r="F107" s="1428">
        <v>1</v>
      </c>
      <c r="G107" s="1430"/>
      <c r="H107" s="1503" t="s">
        <v>468</v>
      </c>
      <c r="I107" s="1503"/>
      <c r="J107" s="1503"/>
      <c r="K107" s="1503"/>
      <c r="L107" s="1503"/>
      <c r="M107" s="1503"/>
      <c r="N107" s="1501" t="str">
        <f>IF(N109="","",VLOOKUP(N109,入力シート!C86:D93,2,FALSE))</f>
        <v/>
      </c>
      <c r="O107" s="1501"/>
      <c r="P107" s="1501"/>
      <c r="Q107" s="1501"/>
      <c r="R107" s="1501"/>
      <c r="S107" s="1501"/>
      <c r="T107" s="1501"/>
      <c r="U107" s="1501"/>
      <c r="V107" s="1501"/>
      <c r="W107" s="1501"/>
      <c r="X107" s="1501"/>
      <c r="Y107" s="1501"/>
      <c r="Z107" s="1501"/>
      <c r="AA107" s="1501"/>
      <c r="AB107" s="1501"/>
      <c r="AC107" s="1501"/>
      <c r="AD107" s="1501"/>
      <c r="AE107" s="1591" t="s">
        <v>15</v>
      </c>
      <c r="AF107" s="1591"/>
      <c r="AG107" s="1591"/>
      <c r="AH107" s="1591"/>
      <c r="AI107" s="1591"/>
      <c r="AJ107" s="1889" t="str">
        <f>IF(入力シート!Y73&gt;=1,IF(入力シート!Y65&lt;16,入力シート!AA65,""),"")</f>
        <v/>
      </c>
      <c r="AK107" s="1889"/>
      <c r="AL107" s="1889"/>
      <c r="AM107" s="1889"/>
      <c r="AN107" s="1889"/>
      <c r="AO107" s="1889"/>
      <c r="AP107" s="1889"/>
      <c r="AQ107" s="1889"/>
      <c r="AR107" s="1889"/>
      <c r="AS107" s="1889"/>
      <c r="AT107" s="1889"/>
      <c r="AU107" s="1889"/>
      <c r="AV107" s="1889"/>
      <c r="AW107" s="1591" t="s">
        <v>469</v>
      </c>
      <c r="AX107" s="1591"/>
      <c r="AY107" s="1591"/>
      <c r="AZ107" s="1591"/>
      <c r="BA107" s="1591"/>
      <c r="BB107" s="1591"/>
      <c r="BC107" s="1591"/>
      <c r="BD107" s="1501" t="str">
        <f>IF(入力シート!Y73&gt;=1,IF(入力シート!Y65&lt;16,入力シート!AD65,""),"")</f>
        <v/>
      </c>
      <c r="BE107" s="1501"/>
      <c r="BF107" s="1501"/>
      <c r="BG107" s="1501"/>
      <c r="BH107" s="1501"/>
      <c r="BI107" s="1503" t="s">
        <v>17</v>
      </c>
      <c r="BJ107" s="1503"/>
      <c r="BK107" s="1503"/>
      <c r="BL107" s="1503"/>
      <c r="BM107" s="1501" t="str">
        <f>IF(入力シート!Y73&gt;=1,IF(入力シート!Y65&lt;16,入力シート!AE65,""),"")</f>
        <v/>
      </c>
      <c r="BN107" s="1501"/>
      <c r="BO107" s="1501"/>
      <c r="BP107" s="1501"/>
      <c r="BQ107" s="1565"/>
      <c r="BR107" s="2"/>
      <c r="BS107" s="2"/>
      <c r="BT107" s="1730"/>
      <c r="BU107" s="1731"/>
      <c r="BV107" s="1731"/>
      <c r="BW107" s="1731"/>
      <c r="BX107" s="1731"/>
      <c r="BY107" s="1731"/>
      <c r="BZ107" s="1753" t="s">
        <v>56</v>
      </c>
      <c r="CA107" s="1754"/>
      <c r="CB107" s="1754"/>
      <c r="CC107" s="1754"/>
      <c r="CD107" s="1754"/>
      <c r="CE107" s="1754"/>
      <c r="CF107" s="1754"/>
      <c r="CG107" s="1754"/>
      <c r="CH107" s="1754"/>
      <c r="CI107" s="1754"/>
      <c r="CJ107" s="1754"/>
      <c r="CK107" s="1754"/>
      <c r="CL107" s="1754"/>
      <c r="CM107" s="1754"/>
      <c r="CN107" s="1754"/>
      <c r="CO107" s="1755"/>
      <c r="CP107" s="1474" t="s">
        <v>496</v>
      </c>
      <c r="CQ107" s="1475"/>
      <c r="CR107" s="1475"/>
      <c r="CS107" s="1476"/>
      <c r="CT107" s="1224" t="str">
        <f>IF(換算!BF22="","",換算!BF22)</f>
        <v/>
      </c>
      <c r="CU107" s="1225"/>
      <c r="CV107" s="1225"/>
      <c r="CW107" s="1225"/>
      <c r="CX107" s="1225"/>
      <c r="CY107" s="1225"/>
      <c r="CZ107" s="1225"/>
      <c r="DA107" s="1225"/>
      <c r="DB107" s="1225"/>
      <c r="DC107" s="1225"/>
      <c r="DD107" s="1225"/>
      <c r="DE107" s="1225"/>
      <c r="DF107" s="1225"/>
      <c r="DG107" s="1225"/>
      <c r="DH107" s="1225"/>
      <c r="DI107" s="1225"/>
      <c r="DJ107" s="1225"/>
      <c r="DK107" s="1225"/>
      <c r="DL107" s="1226"/>
      <c r="DM107" s="1227"/>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row>
    <row r="108" spans="1:234" ht="5.25" customHeight="1">
      <c r="A108" s="1925"/>
      <c r="B108" s="1644"/>
      <c r="C108" s="1644"/>
      <c r="D108" s="1644"/>
      <c r="E108" s="1645"/>
      <c r="F108" s="1428"/>
      <c r="G108" s="1430"/>
      <c r="H108" s="1504"/>
      <c r="I108" s="1504"/>
      <c r="J108" s="1504"/>
      <c r="K108" s="1504"/>
      <c r="L108" s="1504"/>
      <c r="M108" s="1504"/>
      <c r="N108" s="1502"/>
      <c r="O108" s="1502"/>
      <c r="P108" s="1502"/>
      <c r="Q108" s="1502"/>
      <c r="R108" s="1502"/>
      <c r="S108" s="1502"/>
      <c r="T108" s="1502"/>
      <c r="U108" s="1502"/>
      <c r="V108" s="1502"/>
      <c r="W108" s="1502"/>
      <c r="X108" s="1502"/>
      <c r="Y108" s="1502"/>
      <c r="Z108" s="1502"/>
      <c r="AA108" s="1502"/>
      <c r="AB108" s="1502"/>
      <c r="AC108" s="1502"/>
      <c r="AD108" s="1502"/>
      <c r="AE108" s="1550"/>
      <c r="AF108" s="1550"/>
      <c r="AG108" s="1550"/>
      <c r="AH108" s="1550"/>
      <c r="AI108" s="1550"/>
      <c r="AJ108" s="1590"/>
      <c r="AK108" s="1590"/>
      <c r="AL108" s="1590"/>
      <c r="AM108" s="1590"/>
      <c r="AN108" s="1590"/>
      <c r="AO108" s="1590"/>
      <c r="AP108" s="1590"/>
      <c r="AQ108" s="1590"/>
      <c r="AR108" s="1590"/>
      <c r="AS108" s="1590"/>
      <c r="AT108" s="1590"/>
      <c r="AU108" s="1590"/>
      <c r="AV108" s="1590"/>
      <c r="AW108" s="1550"/>
      <c r="AX108" s="1550"/>
      <c r="AY108" s="1550"/>
      <c r="AZ108" s="1550"/>
      <c r="BA108" s="1550"/>
      <c r="BB108" s="1550"/>
      <c r="BC108" s="1550"/>
      <c r="BD108" s="1502"/>
      <c r="BE108" s="1502"/>
      <c r="BF108" s="1502"/>
      <c r="BG108" s="1502"/>
      <c r="BH108" s="1502"/>
      <c r="BI108" s="1504"/>
      <c r="BJ108" s="1504"/>
      <c r="BK108" s="1504"/>
      <c r="BL108" s="1504"/>
      <c r="BM108" s="1502"/>
      <c r="BN108" s="1502"/>
      <c r="BO108" s="1502"/>
      <c r="BP108" s="1502"/>
      <c r="BQ108" s="1554"/>
      <c r="BR108" s="2"/>
      <c r="BS108" s="2"/>
      <c r="BT108" s="1730"/>
      <c r="BU108" s="1731"/>
      <c r="BV108" s="1731"/>
      <c r="BW108" s="1731"/>
      <c r="BX108" s="1731"/>
      <c r="BY108" s="1731"/>
      <c r="BZ108" s="1753"/>
      <c r="CA108" s="1754"/>
      <c r="CB108" s="1754"/>
      <c r="CC108" s="1754"/>
      <c r="CD108" s="1754"/>
      <c r="CE108" s="1754"/>
      <c r="CF108" s="1754"/>
      <c r="CG108" s="1754"/>
      <c r="CH108" s="1754"/>
      <c r="CI108" s="1754"/>
      <c r="CJ108" s="1754"/>
      <c r="CK108" s="1754"/>
      <c r="CL108" s="1754"/>
      <c r="CM108" s="1754"/>
      <c r="CN108" s="1754"/>
      <c r="CO108" s="1755"/>
      <c r="CP108" s="1474"/>
      <c r="CQ108" s="1475"/>
      <c r="CR108" s="1475"/>
      <c r="CS108" s="1476"/>
      <c r="CT108" s="1224"/>
      <c r="CU108" s="1225"/>
      <c r="CV108" s="1225"/>
      <c r="CW108" s="1225"/>
      <c r="CX108" s="1225"/>
      <c r="CY108" s="1225"/>
      <c r="CZ108" s="1225"/>
      <c r="DA108" s="1225"/>
      <c r="DB108" s="1225"/>
      <c r="DC108" s="1225"/>
      <c r="DD108" s="1225"/>
      <c r="DE108" s="1225"/>
      <c r="DF108" s="1225"/>
      <c r="DG108" s="1225"/>
      <c r="DH108" s="1225"/>
      <c r="DI108" s="1225"/>
      <c r="DJ108" s="1225"/>
      <c r="DK108" s="1225"/>
      <c r="DL108" s="1228"/>
      <c r="DM108" s="1229"/>
      <c r="DN108" s="2"/>
      <c r="DO108" s="1175" t="s">
        <v>142</v>
      </c>
      <c r="DP108" s="1175"/>
      <c r="DQ108" s="1175"/>
      <c r="DR108" s="1175"/>
      <c r="DS108" s="1175"/>
      <c r="DT108" s="1175"/>
      <c r="DU108" s="1175"/>
      <c r="DV108" s="1175"/>
      <c r="DW108" s="1175"/>
      <c r="DX108" s="1175"/>
      <c r="DY108" s="1175"/>
      <c r="DZ108" s="1175"/>
      <c r="EA108" s="1175"/>
      <c r="EB108" s="1175"/>
      <c r="EC108" s="1175"/>
      <c r="ED108" s="1175"/>
      <c r="EE108" s="1175"/>
      <c r="EF108" s="1175"/>
      <c r="EG108" s="1175"/>
      <c r="EH108" s="1175"/>
      <c r="EI108" s="1175"/>
      <c r="EJ108" s="1175"/>
      <c r="EK108" s="1175"/>
      <c r="EL108" s="1175"/>
      <c r="EM108" s="1175"/>
      <c r="EN108" s="1175"/>
      <c r="EO108" s="1175"/>
      <c r="EP108" s="1175"/>
      <c r="EQ108" s="1175"/>
      <c r="ER108" s="1175"/>
      <c r="ES108" s="1175"/>
      <c r="ET108" s="1175"/>
      <c r="EU108" s="1175"/>
      <c r="EV108" s="1175"/>
      <c r="EW108" s="1175"/>
      <c r="EX108" s="1175"/>
      <c r="EY108" s="1175"/>
      <c r="EZ108" s="1175"/>
      <c r="FA108" s="1175"/>
      <c r="FB108" s="1175"/>
      <c r="FC108" s="1175"/>
      <c r="FD108" s="1175"/>
      <c r="FE108" s="1175"/>
      <c r="FF108" s="1175"/>
      <c r="FG108" s="1175"/>
      <c r="FH108" s="1175"/>
      <c r="FI108" s="1175"/>
      <c r="FJ108" s="1175"/>
      <c r="FK108" s="1175"/>
      <c r="FL108" s="1175"/>
      <c r="FM108" s="1175"/>
      <c r="FN108" s="1175"/>
      <c r="FO108" s="1175"/>
      <c r="FP108" s="1175"/>
      <c r="FQ108" s="1175"/>
      <c r="FR108" s="1175"/>
      <c r="FS108" s="1175"/>
      <c r="FT108" s="1175"/>
      <c r="FU108" s="1175"/>
      <c r="FV108" s="1175"/>
      <c r="FW108" s="1175"/>
      <c r="FX108" s="1175"/>
      <c r="FY108" s="1175"/>
      <c r="FZ108" s="1175"/>
      <c r="GA108" s="1175"/>
      <c r="GB108" s="1175"/>
      <c r="GC108" s="1175"/>
      <c r="GD108" s="1175"/>
      <c r="GE108" s="1175"/>
      <c r="GF108" s="1175"/>
      <c r="GG108" s="1175"/>
      <c r="GH108" s="1175"/>
      <c r="GI108" s="1175"/>
      <c r="GJ108" s="1175"/>
      <c r="GK108" s="1175"/>
      <c r="GL108" s="1175"/>
      <c r="GM108" s="1175"/>
      <c r="GN108" s="1175"/>
      <c r="GO108" s="1175"/>
      <c r="GP108" s="1175"/>
      <c r="GQ108" s="1175"/>
      <c r="GR108" s="1175"/>
      <c r="GS108" s="1175"/>
      <c r="GT108" s="1175"/>
      <c r="GU108" s="1175"/>
      <c r="GV108" s="1175"/>
      <c r="GW108" s="1175"/>
      <c r="GX108" s="1175"/>
      <c r="GY108" s="1175"/>
      <c r="GZ108" s="1175"/>
      <c r="HA108" s="1175"/>
      <c r="HB108" s="1175"/>
      <c r="HC108" s="1175"/>
      <c r="HD108" s="1175"/>
      <c r="HE108" s="1175"/>
      <c r="HF108" s="1175"/>
      <c r="HG108" s="1175"/>
      <c r="HH108" s="1175"/>
      <c r="HI108" s="1175"/>
      <c r="HJ108" s="1175"/>
      <c r="HK108" s="1175"/>
      <c r="HL108" s="1175"/>
      <c r="HM108" s="1175"/>
      <c r="HN108" s="1175"/>
      <c r="HO108" s="1175"/>
      <c r="HP108" s="1175"/>
      <c r="HQ108" s="1175"/>
      <c r="HR108" s="1175"/>
      <c r="HS108" s="1175"/>
      <c r="HT108" s="1175"/>
      <c r="HU108" s="1175"/>
      <c r="HV108" s="1175"/>
      <c r="HW108" s="1175"/>
      <c r="HX108" s="1175"/>
      <c r="HY108" s="1175"/>
      <c r="HZ108" s="2"/>
    </row>
    <row r="109" spans="1:234" ht="5.25" customHeight="1">
      <c r="A109" s="1925"/>
      <c r="B109" s="1644"/>
      <c r="C109" s="1644"/>
      <c r="D109" s="1644"/>
      <c r="E109" s="1645"/>
      <c r="F109" s="1428"/>
      <c r="G109" s="1430"/>
      <c r="H109" s="1504" t="s">
        <v>461</v>
      </c>
      <c r="I109" s="1504"/>
      <c r="J109" s="1504"/>
      <c r="K109" s="1504"/>
      <c r="L109" s="1504"/>
      <c r="M109" s="1504"/>
      <c r="N109" s="1276" t="str">
        <f>IF(入力シート!Y73&gt;=1,IF(入力シート!Y65&lt;16,入力シート!Z65,""),"")</f>
        <v/>
      </c>
      <c r="O109" s="1276"/>
      <c r="P109" s="1276"/>
      <c r="Q109" s="1276"/>
      <c r="R109" s="1276"/>
      <c r="S109" s="1276"/>
      <c r="T109" s="1276"/>
      <c r="U109" s="1276"/>
      <c r="V109" s="1276"/>
      <c r="W109" s="1276"/>
      <c r="X109" s="1276"/>
      <c r="Y109" s="1276"/>
      <c r="Z109" s="1276"/>
      <c r="AA109" s="1276"/>
      <c r="AB109" s="1276"/>
      <c r="AC109" s="1276"/>
      <c r="AD109" s="1276"/>
      <c r="AE109" s="1550"/>
      <c r="AF109" s="1550"/>
      <c r="AG109" s="1550"/>
      <c r="AH109" s="1550"/>
      <c r="AI109" s="1550"/>
      <c r="AJ109" s="1590"/>
      <c r="AK109" s="1590"/>
      <c r="AL109" s="1590"/>
      <c r="AM109" s="1590"/>
      <c r="AN109" s="1590"/>
      <c r="AO109" s="1590"/>
      <c r="AP109" s="1590"/>
      <c r="AQ109" s="1590"/>
      <c r="AR109" s="1590"/>
      <c r="AS109" s="1590"/>
      <c r="AT109" s="1590"/>
      <c r="AU109" s="1590"/>
      <c r="AV109" s="1590"/>
      <c r="AW109" s="1550"/>
      <c r="AX109" s="1550"/>
      <c r="AY109" s="1550"/>
      <c r="AZ109" s="1550"/>
      <c r="BA109" s="1550"/>
      <c r="BB109" s="1550"/>
      <c r="BC109" s="1550"/>
      <c r="BD109" s="1502"/>
      <c r="BE109" s="1502"/>
      <c r="BF109" s="1502"/>
      <c r="BG109" s="1502"/>
      <c r="BH109" s="1502"/>
      <c r="BI109" s="1504"/>
      <c r="BJ109" s="1504"/>
      <c r="BK109" s="1504"/>
      <c r="BL109" s="1504"/>
      <c r="BM109" s="1502"/>
      <c r="BN109" s="1502"/>
      <c r="BO109" s="1502"/>
      <c r="BP109" s="1502"/>
      <c r="BQ109" s="1554"/>
      <c r="BR109" s="2"/>
      <c r="BS109" s="2"/>
      <c r="BT109" s="1730"/>
      <c r="BU109" s="1731"/>
      <c r="BV109" s="1731"/>
      <c r="BW109" s="1731"/>
      <c r="BX109" s="1731"/>
      <c r="BY109" s="1731"/>
      <c r="BZ109" s="1753"/>
      <c r="CA109" s="1754"/>
      <c r="CB109" s="1754"/>
      <c r="CC109" s="1754"/>
      <c r="CD109" s="1754"/>
      <c r="CE109" s="1754"/>
      <c r="CF109" s="1754"/>
      <c r="CG109" s="1754"/>
      <c r="CH109" s="1754"/>
      <c r="CI109" s="1754"/>
      <c r="CJ109" s="1754"/>
      <c r="CK109" s="1754"/>
      <c r="CL109" s="1754"/>
      <c r="CM109" s="1754"/>
      <c r="CN109" s="1754"/>
      <c r="CO109" s="1755"/>
      <c r="CP109" s="1474"/>
      <c r="CQ109" s="1475"/>
      <c r="CR109" s="1475"/>
      <c r="CS109" s="1476"/>
      <c r="CT109" s="1224"/>
      <c r="CU109" s="1225"/>
      <c r="CV109" s="1225"/>
      <c r="CW109" s="1225"/>
      <c r="CX109" s="1225"/>
      <c r="CY109" s="1225"/>
      <c r="CZ109" s="1225"/>
      <c r="DA109" s="1225"/>
      <c r="DB109" s="1225"/>
      <c r="DC109" s="1225"/>
      <c r="DD109" s="1225"/>
      <c r="DE109" s="1225"/>
      <c r="DF109" s="1225"/>
      <c r="DG109" s="1225"/>
      <c r="DH109" s="1225"/>
      <c r="DI109" s="1225"/>
      <c r="DJ109" s="1225"/>
      <c r="DK109" s="1225"/>
      <c r="DL109" s="1228"/>
      <c r="DM109" s="1229"/>
      <c r="DN109" s="2"/>
      <c r="DO109" s="1175"/>
      <c r="DP109" s="1175"/>
      <c r="DQ109" s="1175"/>
      <c r="DR109" s="1175"/>
      <c r="DS109" s="1175"/>
      <c r="DT109" s="1175"/>
      <c r="DU109" s="1175"/>
      <c r="DV109" s="1175"/>
      <c r="DW109" s="1175"/>
      <c r="DX109" s="1175"/>
      <c r="DY109" s="1175"/>
      <c r="DZ109" s="1175"/>
      <c r="EA109" s="1175"/>
      <c r="EB109" s="1175"/>
      <c r="EC109" s="1175"/>
      <c r="ED109" s="1175"/>
      <c r="EE109" s="1175"/>
      <c r="EF109" s="1175"/>
      <c r="EG109" s="1175"/>
      <c r="EH109" s="1175"/>
      <c r="EI109" s="1175"/>
      <c r="EJ109" s="1175"/>
      <c r="EK109" s="1175"/>
      <c r="EL109" s="1175"/>
      <c r="EM109" s="1175"/>
      <c r="EN109" s="1175"/>
      <c r="EO109" s="1175"/>
      <c r="EP109" s="1175"/>
      <c r="EQ109" s="1175"/>
      <c r="ER109" s="1175"/>
      <c r="ES109" s="1175"/>
      <c r="ET109" s="1175"/>
      <c r="EU109" s="1175"/>
      <c r="EV109" s="1175"/>
      <c r="EW109" s="1175"/>
      <c r="EX109" s="1175"/>
      <c r="EY109" s="1175"/>
      <c r="EZ109" s="1175"/>
      <c r="FA109" s="1175"/>
      <c r="FB109" s="1175"/>
      <c r="FC109" s="1175"/>
      <c r="FD109" s="1175"/>
      <c r="FE109" s="1175"/>
      <c r="FF109" s="1175"/>
      <c r="FG109" s="1175"/>
      <c r="FH109" s="1175"/>
      <c r="FI109" s="1175"/>
      <c r="FJ109" s="1175"/>
      <c r="FK109" s="1175"/>
      <c r="FL109" s="1175"/>
      <c r="FM109" s="1175"/>
      <c r="FN109" s="1175"/>
      <c r="FO109" s="1175"/>
      <c r="FP109" s="1175"/>
      <c r="FQ109" s="1175"/>
      <c r="FR109" s="1175"/>
      <c r="FS109" s="1175"/>
      <c r="FT109" s="1175"/>
      <c r="FU109" s="1175"/>
      <c r="FV109" s="1175"/>
      <c r="FW109" s="1175"/>
      <c r="FX109" s="1175"/>
      <c r="FY109" s="1175"/>
      <c r="FZ109" s="1175"/>
      <c r="GA109" s="1175"/>
      <c r="GB109" s="1175"/>
      <c r="GC109" s="1175"/>
      <c r="GD109" s="1175"/>
      <c r="GE109" s="1175"/>
      <c r="GF109" s="1175"/>
      <c r="GG109" s="1175"/>
      <c r="GH109" s="1175"/>
      <c r="GI109" s="1175"/>
      <c r="GJ109" s="1175"/>
      <c r="GK109" s="1175"/>
      <c r="GL109" s="1175"/>
      <c r="GM109" s="1175"/>
      <c r="GN109" s="1175"/>
      <c r="GO109" s="1175"/>
      <c r="GP109" s="1175"/>
      <c r="GQ109" s="1175"/>
      <c r="GR109" s="1175"/>
      <c r="GS109" s="1175"/>
      <c r="GT109" s="1175"/>
      <c r="GU109" s="1175"/>
      <c r="GV109" s="1175"/>
      <c r="GW109" s="1175"/>
      <c r="GX109" s="1175"/>
      <c r="GY109" s="1175"/>
      <c r="GZ109" s="1175"/>
      <c r="HA109" s="1175"/>
      <c r="HB109" s="1175"/>
      <c r="HC109" s="1175"/>
      <c r="HD109" s="1175"/>
      <c r="HE109" s="1175"/>
      <c r="HF109" s="1175"/>
      <c r="HG109" s="1175"/>
      <c r="HH109" s="1175"/>
      <c r="HI109" s="1175"/>
      <c r="HJ109" s="1175"/>
      <c r="HK109" s="1175"/>
      <c r="HL109" s="1175"/>
      <c r="HM109" s="1175"/>
      <c r="HN109" s="1175"/>
      <c r="HO109" s="1175"/>
      <c r="HP109" s="1175"/>
      <c r="HQ109" s="1175"/>
      <c r="HR109" s="1175"/>
      <c r="HS109" s="1175"/>
      <c r="HT109" s="1175"/>
      <c r="HU109" s="1175"/>
      <c r="HV109" s="1175"/>
      <c r="HW109" s="1175"/>
      <c r="HX109" s="1175"/>
      <c r="HY109" s="1175"/>
      <c r="HZ109" s="2"/>
    </row>
    <row r="110" spans="1:234" ht="5.25" customHeight="1">
      <c r="A110" s="1925"/>
      <c r="B110" s="1644"/>
      <c r="C110" s="1644"/>
      <c r="D110" s="1644"/>
      <c r="E110" s="1645"/>
      <c r="F110" s="1428"/>
      <c r="G110" s="1430"/>
      <c r="H110" s="1504"/>
      <c r="I110" s="1504"/>
      <c r="J110" s="1504"/>
      <c r="K110" s="1504"/>
      <c r="L110" s="1504"/>
      <c r="M110" s="1504"/>
      <c r="N110" s="1276"/>
      <c r="O110" s="1276"/>
      <c r="P110" s="1276"/>
      <c r="Q110" s="1276"/>
      <c r="R110" s="1276"/>
      <c r="S110" s="1276"/>
      <c r="T110" s="1276"/>
      <c r="U110" s="1276"/>
      <c r="V110" s="1276"/>
      <c r="W110" s="1276"/>
      <c r="X110" s="1276"/>
      <c r="Y110" s="1276"/>
      <c r="Z110" s="1276"/>
      <c r="AA110" s="1276"/>
      <c r="AB110" s="1276"/>
      <c r="AC110" s="1276"/>
      <c r="AD110" s="1276"/>
      <c r="AE110" s="1550"/>
      <c r="AF110" s="1550"/>
      <c r="AG110" s="1550"/>
      <c r="AH110" s="1550"/>
      <c r="AI110" s="1550"/>
      <c r="AJ110" s="1590"/>
      <c r="AK110" s="1590"/>
      <c r="AL110" s="1590"/>
      <c r="AM110" s="1590"/>
      <c r="AN110" s="1590"/>
      <c r="AO110" s="1590"/>
      <c r="AP110" s="1590"/>
      <c r="AQ110" s="1590"/>
      <c r="AR110" s="1590"/>
      <c r="AS110" s="1590"/>
      <c r="AT110" s="1590"/>
      <c r="AU110" s="1590"/>
      <c r="AV110" s="1590"/>
      <c r="AW110" s="1550"/>
      <c r="AX110" s="1550"/>
      <c r="AY110" s="1550"/>
      <c r="AZ110" s="1550"/>
      <c r="BA110" s="1550"/>
      <c r="BB110" s="1550"/>
      <c r="BC110" s="1550"/>
      <c r="BD110" s="1502"/>
      <c r="BE110" s="1502"/>
      <c r="BF110" s="1502"/>
      <c r="BG110" s="1502"/>
      <c r="BH110" s="1502"/>
      <c r="BI110" s="1504"/>
      <c r="BJ110" s="1504"/>
      <c r="BK110" s="1504"/>
      <c r="BL110" s="1504"/>
      <c r="BM110" s="1502"/>
      <c r="BN110" s="1502"/>
      <c r="BO110" s="1502"/>
      <c r="BP110" s="1502"/>
      <c r="BQ110" s="1554"/>
      <c r="BR110" s="2"/>
      <c r="BS110" s="2"/>
      <c r="BT110" s="1730"/>
      <c r="BU110" s="1731"/>
      <c r="BV110" s="1731"/>
      <c r="BW110" s="1731"/>
      <c r="BX110" s="1731"/>
      <c r="BY110" s="1731"/>
      <c r="BZ110" s="1753" t="s">
        <v>713</v>
      </c>
      <c r="CA110" s="1754"/>
      <c r="CB110" s="1754"/>
      <c r="CC110" s="1754"/>
      <c r="CD110" s="1754"/>
      <c r="CE110" s="1754"/>
      <c r="CF110" s="1754"/>
      <c r="CG110" s="1754"/>
      <c r="CH110" s="1754"/>
      <c r="CI110" s="1754"/>
      <c r="CJ110" s="1754"/>
      <c r="CK110" s="1754"/>
      <c r="CL110" s="1754"/>
      <c r="CM110" s="1754"/>
      <c r="CN110" s="1754"/>
      <c r="CO110" s="1755"/>
      <c r="CP110" s="2013" t="s">
        <v>497</v>
      </c>
      <c r="CQ110" s="2014"/>
      <c r="CR110" s="2014"/>
      <c r="CS110" s="2015"/>
      <c r="CT110" s="1224" t="str">
        <f>IF(換算!BS18="","",換算!BS18)</f>
        <v/>
      </c>
      <c r="CU110" s="1225"/>
      <c r="CV110" s="1225"/>
      <c r="CW110" s="1225"/>
      <c r="CX110" s="1225"/>
      <c r="CY110" s="1225"/>
      <c r="CZ110" s="1225"/>
      <c r="DA110" s="1225"/>
      <c r="DB110" s="1225"/>
      <c r="DC110" s="1225"/>
      <c r="DD110" s="1225"/>
      <c r="DE110" s="1225"/>
      <c r="DF110" s="1225"/>
      <c r="DG110" s="1225"/>
      <c r="DH110" s="1225"/>
      <c r="DI110" s="1225"/>
      <c r="DJ110" s="1225"/>
      <c r="DK110" s="1225"/>
      <c r="DL110" s="1226"/>
      <c r="DM110" s="1227"/>
      <c r="DN110" s="2"/>
      <c r="DO110" s="1266">
        <v>1</v>
      </c>
      <c r="DP110" s="1267"/>
      <c r="DQ110" s="1423" t="s">
        <v>7</v>
      </c>
      <c r="DR110" s="1424"/>
      <c r="DS110" s="1424"/>
      <c r="DT110" s="1425"/>
      <c r="DU110" s="1336" t="str">
        <f>IF(入力シート!AR96&gt;=1,VLOOKUP(1,入力シート!AR85:AU93,3,FALSE),"")</f>
        <v/>
      </c>
      <c r="DV110" s="1337"/>
      <c r="DW110" s="1337"/>
      <c r="DX110" s="1337"/>
      <c r="DY110" s="1337"/>
      <c r="DZ110" s="1337"/>
      <c r="EA110" s="1337"/>
      <c r="EB110" s="1337"/>
      <c r="EC110" s="1337"/>
      <c r="ED110" s="1337"/>
      <c r="EE110" s="1337"/>
      <c r="EF110" s="1337"/>
      <c r="EG110" s="1337"/>
      <c r="EH110" s="1337"/>
      <c r="EI110" s="1337"/>
      <c r="EJ110" s="1337"/>
      <c r="EK110" s="1337"/>
      <c r="EL110" s="1337"/>
      <c r="EM110" s="1337"/>
      <c r="EN110" s="1337"/>
      <c r="EO110" s="1337"/>
      <c r="EP110" s="1337"/>
      <c r="EQ110" s="1337"/>
      <c r="ER110" s="1337"/>
      <c r="ES110" s="1338"/>
      <c r="ET110" s="1890" t="s">
        <v>126</v>
      </c>
      <c r="EU110" s="1424"/>
      <c r="EV110" s="1424"/>
      <c r="EW110" s="1425"/>
      <c r="EX110" s="1597" t="str">
        <f>IF(入力シート!AR96&gt;=1,VLOOKUP(DU110,入力シート!O85:AL93,13,FALSE),"")</f>
        <v/>
      </c>
      <c r="EY110" s="1598"/>
      <c r="EZ110" s="1598"/>
      <c r="FA110" s="1836"/>
      <c r="FB110" s="1594" t="str">
        <f>IF(入力シート!AR96&gt;=1,VLOOKUP(DU110,入力シート!O85:AL93,14,FALSE),"")</f>
        <v/>
      </c>
      <c r="FC110" s="1594"/>
      <c r="FD110" s="1594"/>
      <c r="FE110" s="1594"/>
      <c r="FF110" s="1594" t="str">
        <f>IF(入力シート!AR96&gt;=1,VLOOKUP(DU110,入力シート!O85:AL93,15,FALSE),"")</f>
        <v/>
      </c>
      <c r="FG110" s="1594"/>
      <c r="FH110" s="1594"/>
      <c r="FI110" s="1594"/>
      <c r="FJ110" s="1594" t="str">
        <f>IF(入力シート!AR96&gt;=1,VLOOKUP(DU110,入力シート!O85:AL93,16,FALSE),"")</f>
        <v/>
      </c>
      <c r="FK110" s="1594"/>
      <c r="FL110" s="1594"/>
      <c r="FM110" s="1594"/>
      <c r="FN110" s="1594" t="str">
        <f>IF(入力シート!AR96&gt;=1,VLOOKUP(DU110,入力シート!O85:AL93,17,FALSE),"")</f>
        <v/>
      </c>
      <c r="FO110" s="1594"/>
      <c r="FP110" s="1594"/>
      <c r="FQ110" s="1594"/>
      <c r="FR110" s="1594" t="str">
        <f>IF(入力シート!AR96&gt;=1,VLOOKUP(DU110,入力シート!O85:AL93,18,FALSE),"")</f>
        <v/>
      </c>
      <c r="FS110" s="1594"/>
      <c r="FT110" s="1594"/>
      <c r="FU110" s="1594"/>
      <c r="FV110" s="1594" t="str">
        <f>IF(入力シート!AR96&gt;=1,VLOOKUP(DU110,入力シート!O85:AL93,19,FALSE),"")</f>
        <v/>
      </c>
      <c r="FW110" s="1594"/>
      <c r="FX110" s="1594"/>
      <c r="FY110" s="1594"/>
      <c r="FZ110" s="1594" t="str">
        <f>IF(入力シート!AR96&gt;=1,VLOOKUP(DU110,入力シート!O85:AL93,20,FALSE),"")</f>
        <v/>
      </c>
      <c r="GA110" s="1594"/>
      <c r="GB110" s="1594"/>
      <c r="GC110" s="1594"/>
      <c r="GD110" s="1594" t="str">
        <f>IF(入力シート!AR96&gt;=1,VLOOKUP(DU110,入力シート!O85:AL93,21,FALSE),"")</f>
        <v/>
      </c>
      <c r="GE110" s="1594"/>
      <c r="GF110" s="1594"/>
      <c r="GG110" s="1594"/>
      <c r="GH110" s="1594" t="str">
        <f>IF(入力シート!AR96&gt;=1,VLOOKUP(DU110,入力シート!O85:AL93,22,FALSE),"")</f>
        <v/>
      </c>
      <c r="GI110" s="1594"/>
      <c r="GJ110" s="1594"/>
      <c r="GK110" s="1594"/>
      <c r="GL110" s="1594" t="str">
        <f>IF(入力シート!AR96&gt;=1,VLOOKUP(DU110,入力シート!O85:AL93,23,FALSE),"")</f>
        <v/>
      </c>
      <c r="GM110" s="1594"/>
      <c r="GN110" s="1594"/>
      <c r="GO110" s="1594"/>
      <c r="GP110" s="1597" t="str">
        <f>IF(入力シート!AR96&gt;=1,VLOOKUP(DU110,入力シート!O85:AL93,24,FALSE),"")</f>
        <v/>
      </c>
      <c r="GQ110" s="1598"/>
      <c r="GR110" s="1598"/>
      <c r="GS110" s="1836"/>
      <c r="GT110" s="1890" t="s">
        <v>143</v>
      </c>
      <c r="GU110" s="1424"/>
      <c r="GV110" s="1424"/>
      <c r="GW110" s="1897"/>
      <c r="GX110" s="1289" t="str">
        <f>IF(入力シート!AR96&gt;=1,VLOOKUP(1,入力シート!AR85:AU93,2,FALSE),"")</f>
        <v/>
      </c>
      <c r="GY110" s="1290"/>
      <c r="GZ110" s="1290"/>
      <c r="HA110" s="1290"/>
      <c r="HB110" s="1290"/>
      <c r="HC110" s="1290"/>
      <c r="HD110" s="1290"/>
      <c r="HE110" s="1290"/>
      <c r="HF110" s="1290"/>
      <c r="HG110" s="1290"/>
      <c r="HH110" s="1290"/>
      <c r="HI110" s="1290"/>
      <c r="HJ110" s="1290"/>
      <c r="HK110" s="1290"/>
      <c r="HL110" s="1290"/>
      <c r="HM110" s="1290"/>
      <c r="HN110" s="1290"/>
      <c r="HO110" s="1290"/>
      <c r="HP110" s="1290"/>
      <c r="HQ110" s="1290"/>
      <c r="HR110" s="1290"/>
      <c r="HS110" s="1290"/>
      <c r="HT110" s="1290"/>
      <c r="HU110" s="1290"/>
      <c r="HV110" s="1290"/>
      <c r="HW110" s="1290"/>
      <c r="HX110" s="1290"/>
      <c r="HY110" s="1290"/>
      <c r="HZ110" s="2"/>
    </row>
    <row r="111" spans="1:234" ht="5.25" customHeight="1">
      <c r="A111" s="1925"/>
      <c r="B111" s="1644"/>
      <c r="C111" s="1644"/>
      <c r="D111" s="1644"/>
      <c r="E111" s="1645"/>
      <c r="F111" s="1428"/>
      <c r="G111" s="1430"/>
      <c r="H111" s="1504"/>
      <c r="I111" s="1504"/>
      <c r="J111" s="1504"/>
      <c r="K111" s="1504"/>
      <c r="L111" s="1504"/>
      <c r="M111" s="1504"/>
      <c r="N111" s="1276"/>
      <c r="O111" s="1276"/>
      <c r="P111" s="1276"/>
      <c r="Q111" s="1276"/>
      <c r="R111" s="1276"/>
      <c r="S111" s="1276"/>
      <c r="T111" s="1276"/>
      <c r="U111" s="1276"/>
      <c r="V111" s="1276"/>
      <c r="W111" s="1276"/>
      <c r="X111" s="1276"/>
      <c r="Y111" s="1276"/>
      <c r="Z111" s="1276"/>
      <c r="AA111" s="1276"/>
      <c r="AB111" s="1276"/>
      <c r="AC111" s="1276"/>
      <c r="AD111" s="1276"/>
      <c r="AE111" s="1550"/>
      <c r="AF111" s="1550"/>
      <c r="AG111" s="1550"/>
      <c r="AH111" s="1550"/>
      <c r="AI111" s="1550"/>
      <c r="AJ111" s="1590"/>
      <c r="AK111" s="1590"/>
      <c r="AL111" s="1590"/>
      <c r="AM111" s="1590"/>
      <c r="AN111" s="1590"/>
      <c r="AO111" s="1590"/>
      <c r="AP111" s="1590"/>
      <c r="AQ111" s="1590"/>
      <c r="AR111" s="1590"/>
      <c r="AS111" s="1590"/>
      <c r="AT111" s="1590"/>
      <c r="AU111" s="1590"/>
      <c r="AV111" s="1590"/>
      <c r="AW111" s="1550"/>
      <c r="AX111" s="1550"/>
      <c r="AY111" s="1550"/>
      <c r="AZ111" s="1550"/>
      <c r="BA111" s="1550"/>
      <c r="BB111" s="1550"/>
      <c r="BC111" s="1550"/>
      <c r="BD111" s="1502"/>
      <c r="BE111" s="1502"/>
      <c r="BF111" s="1502"/>
      <c r="BG111" s="1502"/>
      <c r="BH111" s="1502"/>
      <c r="BI111" s="1504"/>
      <c r="BJ111" s="1504"/>
      <c r="BK111" s="1504"/>
      <c r="BL111" s="1504"/>
      <c r="BM111" s="1502"/>
      <c r="BN111" s="1502"/>
      <c r="BO111" s="1502"/>
      <c r="BP111" s="1502"/>
      <c r="BQ111" s="1554"/>
      <c r="BR111" s="2"/>
      <c r="BS111" s="2"/>
      <c r="BT111" s="1730"/>
      <c r="BU111" s="1731"/>
      <c r="BV111" s="1731"/>
      <c r="BW111" s="1731"/>
      <c r="BX111" s="1731"/>
      <c r="BY111" s="1731"/>
      <c r="BZ111" s="1753"/>
      <c r="CA111" s="1754"/>
      <c r="CB111" s="1754"/>
      <c r="CC111" s="1754"/>
      <c r="CD111" s="1754"/>
      <c r="CE111" s="1754"/>
      <c r="CF111" s="1754"/>
      <c r="CG111" s="1754"/>
      <c r="CH111" s="1754"/>
      <c r="CI111" s="1754"/>
      <c r="CJ111" s="1754"/>
      <c r="CK111" s="1754"/>
      <c r="CL111" s="1754"/>
      <c r="CM111" s="1754"/>
      <c r="CN111" s="1754"/>
      <c r="CO111" s="1755"/>
      <c r="CP111" s="2016"/>
      <c r="CQ111" s="2014"/>
      <c r="CR111" s="2014"/>
      <c r="CS111" s="2015"/>
      <c r="CT111" s="1224"/>
      <c r="CU111" s="1225"/>
      <c r="CV111" s="1225"/>
      <c r="CW111" s="1225"/>
      <c r="CX111" s="1225"/>
      <c r="CY111" s="1225"/>
      <c r="CZ111" s="1225"/>
      <c r="DA111" s="1225"/>
      <c r="DB111" s="1225"/>
      <c r="DC111" s="1225"/>
      <c r="DD111" s="1225"/>
      <c r="DE111" s="1225"/>
      <c r="DF111" s="1225"/>
      <c r="DG111" s="1225"/>
      <c r="DH111" s="1225"/>
      <c r="DI111" s="1225"/>
      <c r="DJ111" s="1225"/>
      <c r="DK111" s="1225"/>
      <c r="DL111" s="1228"/>
      <c r="DM111" s="1229"/>
      <c r="DN111" s="2"/>
      <c r="DO111" s="1266"/>
      <c r="DP111" s="1267"/>
      <c r="DQ111" s="1423"/>
      <c r="DR111" s="1424"/>
      <c r="DS111" s="1424"/>
      <c r="DT111" s="1425"/>
      <c r="DU111" s="1294"/>
      <c r="DV111" s="1246"/>
      <c r="DW111" s="1246"/>
      <c r="DX111" s="1246"/>
      <c r="DY111" s="1246"/>
      <c r="DZ111" s="1246"/>
      <c r="EA111" s="1246"/>
      <c r="EB111" s="1246"/>
      <c r="EC111" s="1246"/>
      <c r="ED111" s="1246"/>
      <c r="EE111" s="1246"/>
      <c r="EF111" s="1246"/>
      <c r="EG111" s="1246"/>
      <c r="EH111" s="1246"/>
      <c r="EI111" s="1246"/>
      <c r="EJ111" s="1246"/>
      <c r="EK111" s="1246"/>
      <c r="EL111" s="1246"/>
      <c r="EM111" s="1246"/>
      <c r="EN111" s="1246"/>
      <c r="EO111" s="1246"/>
      <c r="EP111" s="1246"/>
      <c r="EQ111" s="1246"/>
      <c r="ER111" s="1246"/>
      <c r="ES111" s="1295"/>
      <c r="ET111" s="1423"/>
      <c r="EU111" s="1424"/>
      <c r="EV111" s="1424"/>
      <c r="EW111" s="1425"/>
      <c r="EX111" s="1597"/>
      <c r="EY111" s="1598"/>
      <c r="EZ111" s="1598"/>
      <c r="FA111" s="1836"/>
      <c r="FB111" s="1594"/>
      <c r="FC111" s="1594"/>
      <c r="FD111" s="1594"/>
      <c r="FE111" s="1594"/>
      <c r="FF111" s="1594"/>
      <c r="FG111" s="1594"/>
      <c r="FH111" s="1594"/>
      <c r="FI111" s="1594"/>
      <c r="FJ111" s="1594"/>
      <c r="FK111" s="1594"/>
      <c r="FL111" s="1594"/>
      <c r="FM111" s="1594"/>
      <c r="FN111" s="1594"/>
      <c r="FO111" s="1594"/>
      <c r="FP111" s="1594"/>
      <c r="FQ111" s="1594"/>
      <c r="FR111" s="1594"/>
      <c r="FS111" s="1594"/>
      <c r="FT111" s="1594"/>
      <c r="FU111" s="1594"/>
      <c r="FV111" s="1594"/>
      <c r="FW111" s="1594"/>
      <c r="FX111" s="1594"/>
      <c r="FY111" s="1594"/>
      <c r="FZ111" s="1594"/>
      <c r="GA111" s="1594"/>
      <c r="GB111" s="1594"/>
      <c r="GC111" s="1594"/>
      <c r="GD111" s="1594"/>
      <c r="GE111" s="1594"/>
      <c r="GF111" s="1594"/>
      <c r="GG111" s="1594"/>
      <c r="GH111" s="1594"/>
      <c r="GI111" s="1594"/>
      <c r="GJ111" s="1594"/>
      <c r="GK111" s="1594"/>
      <c r="GL111" s="1594"/>
      <c r="GM111" s="1594"/>
      <c r="GN111" s="1594"/>
      <c r="GO111" s="1594"/>
      <c r="GP111" s="1597"/>
      <c r="GQ111" s="1598"/>
      <c r="GR111" s="1598"/>
      <c r="GS111" s="1836"/>
      <c r="GT111" s="1423"/>
      <c r="GU111" s="1424"/>
      <c r="GV111" s="1424"/>
      <c r="GW111" s="1897"/>
      <c r="GX111" s="1289"/>
      <c r="GY111" s="1290"/>
      <c r="GZ111" s="1290"/>
      <c r="HA111" s="1290"/>
      <c r="HB111" s="1290"/>
      <c r="HC111" s="1290"/>
      <c r="HD111" s="1290"/>
      <c r="HE111" s="1290"/>
      <c r="HF111" s="1290"/>
      <c r="HG111" s="1290"/>
      <c r="HH111" s="1290"/>
      <c r="HI111" s="1290"/>
      <c r="HJ111" s="1290"/>
      <c r="HK111" s="1290"/>
      <c r="HL111" s="1290"/>
      <c r="HM111" s="1290"/>
      <c r="HN111" s="1290"/>
      <c r="HO111" s="1290"/>
      <c r="HP111" s="1290"/>
      <c r="HQ111" s="1290"/>
      <c r="HR111" s="1290"/>
      <c r="HS111" s="1290"/>
      <c r="HT111" s="1290"/>
      <c r="HU111" s="1290"/>
      <c r="HV111" s="1290"/>
      <c r="HW111" s="1290"/>
      <c r="HX111" s="1290"/>
      <c r="HY111" s="1290"/>
      <c r="HZ111" s="2"/>
    </row>
    <row r="112" spans="1:234" ht="5.25" customHeight="1">
      <c r="A112" s="1925"/>
      <c r="B112" s="1644"/>
      <c r="C112" s="1644"/>
      <c r="D112" s="1644"/>
      <c r="E112" s="1645"/>
      <c r="F112" s="1428"/>
      <c r="G112" s="1430"/>
      <c r="H112" s="1563" t="s">
        <v>8</v>
      </c>
      <c r="I112" s="1552"/>
      <c r="J112" s="1552"/>
      <c r="K112" s="1552"/>
      <c r="L112" s="1552"/>
      <c r="M112" s="1552"/>
      <c r="N112" s="1552"/>
      <c r="O112" s="1552"/>
      <c r="P112" s="1552"/>
      <c r="Q112" s="1552"/>
      <c r="R112" s="1552"/>
      <c r="S112" s="1564"/>
      <c r="T112" s="1531" t="str">
        <f>IF(入力シート!Y73&gt;=1,IF(入力シート!Y65&lt;16,入力シート!AF65,""),"")</f>
        <v/>
      </c>
      <c r="U112" s="1569"/>
      <c r="V112" s="1570"/>
      <c r="W112" s="1547" t="str">
        <f>IF(入力シート!Y73&gt;=1,IF(入力シート!Y65&lt;16,入力シート!AG65,""),"")</f>
        <v/>
      </c>
      <c r="X112" s="1251"/>
      <c r="Y112" s="1561"/>
      <c r="Z112" s="1547" t="str">
        <f>IF(入力シート!Y73&gt;=1,IF(入力シート!Y65&lt;16,入力シート!AH65,""),"")</f>
        <v/>
      </c>
      <c r="AA112" s="1251"/>
      <c r="AB112" s="1561"/>
      <c r="AC112" s="1547" t="str">
        <f>IF(入力シート!Y73&gt;=1,IF(入力シート!Y65&lt;16,入力シート!AI65,""),"")</f>
        <v/>
      </c>
      <c r="AD112" s="1251"/>
      <c r="AE112" s="1561"/>
      <c r="AF112" s="1547" t="str">
        <f>IF(入力シート!Y73&gt;=1,IF(入力シート!Y65&lt;16,入力シート!AJ65,""),"")</f>
        <v/>
      </c>
      <c r="AG112" s="1251"/>
      <c r="AH112" s="1561"/>
      <c r="AI112" s="1547" t="str">
        <f>IF(入力シート!Y73&gt;=1,IF(入力シート!Y65&lt;16,入力シート!AK65,""),"")</f>
        <v/>
      </c>
      <c r="AJ112" s="1251"/>
      <c r="AK112" s="1251"/>
      <c r="AL112" s="1580" t="str">
        <f>IF(入力シート!Y73&gt;=1,IF(入力シート!Y65&lt;16,入力シート!AL65,""),"")</f>
        <v/>
      </c>
      <c r="AM112" s="1581"/>
      <c r="AN112" s="1589"/>
      <c r="AO112" s="1547" t="str">
        <f>IF(入力シート!Y73&gt;=1,IF(入力シート!Y65&lt;16,入力シート!AM65,""),"")</f>
        <v/>
      </c>
      <c r="AP112" s="1251"/>
      <c r="AQ112" s="1561"/>
      <c r="AR112" s="1547" t="str">
        <f>IF(入力シート!Y73&gt;=1,IF(入力シート!Y65&lt;16,入力シート!AN65,""),"")</f>
        <v/>
      </c>
      <c r="AS112" s="1251"/>
      <c r="AT112" s="1561"/>
      <c r="AU112" s="1547" t="str">
        <f>IF(入力シート!Y73&gt;=1,IF(入力シート!Y65&lt;16,入力シート!AO65,""),"")</f>
        <v/>
      </c>
      <c r="AV112" s="1251"/>
      <c r="AW112" s="1561"/>
      <c r="AX112" s="1547" t="str">
        <f>IF(入力シート!Y73&gt;=1,IF(入力シート!Y65&lt;16,入力シート!AP65,""),"")</f>
        <v/>
      </c>
      <c r="AY112" s="1251"/>
      <c r="AZ112" s="1561"/>
      <c r="BA112" s="1547" t="str">
        <f>IF(入力シート!Y73&gt;=1,IF(入力シート!Y65&lt;16,入力シート!AQ65,""),"")</f>
        <v/>
      </c>
      <c r="BB112" s="1251"/>
      <c r="BC112" s="1887"/>
      <c r="BD112" s="1891"/>
      <c r="BE112" s="1892"/>
      <c r="BF112" s="1892"/>
      <c r="BG112" s="1892"/>
      <c r="BH112" s="1892"/>
      <c r="BI112" s="1892"/>
      <c r="BJ112" s="1892"/>
      <c r="BK112" s="1892"/>
      <c r="BL112" s="1892"/>
      <c r="BM112" s="1892"/>
      <c r="BN112" s="1892"/>
      <c r="BO112" s="1892"/>
      <c r="BP112" s="1892"/>
      <c r="BQ112" s="1893"/>
      <c r="BR112" s="2"/>
      <c r="BS112" s="2"/>
      <c r="BT112" s="1730"/>
      <c r="BU112" s="1731"/>
      <c r="BV112" s="1731"/>
      <c r="BW112" s="1731"/>
      <c r="BX112" s="1731"/>
      <c r="BY112" s="1731"/>
      <c r="BZ112" s="1753"/>
      <c r="CA112" s="1754"/>
      <c r="CB112" s="1754"/>
      <c r="CC112" s="1754"/>
      <c r="CD112" s="1754"/>
      <c r="CE112" s="1754"/>
      <c r="CF112" s="1754"/>
      <c r="CG112" s="1754"/>
      <c r="CH112" s="1754"/>
      <c r="CI112" s="1754"/>
      <c r="CJ112" s="1754"/>
      <c r="CK112" s="1754"/>
      <c r="CL112" s="1754"/>
      <c r="CM112" s="1754"/>
      <c r="CN112" s="1754"/>
      <c r="CO112" s="1755"/>
      <c r="CP112" s="2016"/>
      <c r="CQ112" s="2014"/>
      <c r="CR112" s="2014"/>
      <c r="CS112" s="2015"/>
      <c r="CT112" s="1224"/>
      <c r="CU112" s="1225"/>
      <c r="CV112" s="1225"/>
      <c r="CW112" s="1225"/>
      <c r="CX112" s="1225"/>
      <c r="CY112" s="1225"/>
      <c r="CZ112" s="1225"/>
      <c r="DA112" s="1225"/>
      <c r="DB112" s="1225"/>
      <c r="DC112" s="1225"/>
      <c r="DD112" s="1225"/>
      <c r="DE112" s="1225"/>
      <c r="DF112" s="1225"/>
      <c r="DG112" s="1225"/>
      <c r="DH112" s="1225"/>
      <c r="DI112" s="1225"/>
      <c r="DJ112" s="1225"/>
      <c r="DK112" s="1225"/>
      <c r="DL112" s="1228"/>
      <c r="DM112" s="1229"/>
      <c r="DN112" s="2"/>
      <c r="DO112" s="1266"/>
      <c r="DP112" s="1267"/>
      <c r="DQ112" s="1423"/>
      <c r="DR112" s="1424"/>
      <c r="DS112" s="1424"/>
      <c r="DT112" s="1425"/>
      <c r="DU112" s="1294"/>
      <c r="DV112" s="1246"/>
      <c r="DW112" s="1246"/>
      <c r="DX112" s="1246"/>
      <c r="DY112" s="1246"/>
      <c r="DZ112" s="1246"/>
      <c r="EA112" s="1246"/>
      <c r="EB112" s="1246"/>
      <c r="EC112" s="1246"/>
      <c r="ED112" s="1246"/>
      <c r="EE112" s="1246"/>
      <c r="EF112" s="1246"/>
      <c r="EG112" s="1246"/>
      <c r="EH112" s="1246"/>
      <c r="EI112" s="1246"/>
      <c r="EJ112" s="1246"/>
      <c r="EK112" s="1246"/>
      <c r="EL112" s="1246"/>
      <c r="EM112" s="1246"/>
      <c r="EN112" s="1246"/>
      <c r="EO112" s="1246"/>
      <c r="EP112" s="1246"/>
      <c r="EQ112" s="1246"/>
      <c r="ER112" s="1246"/>
      <c r="ES112" s="1295"/>
      <c r="ET112" s="1423"/>
      <c r="EU112" s="1424"/>
      <c r="EV112" s="1424"/>
      <c r="EW112" s="1425"/>
      <c r="EX112" s="1597"/>
      <c r="EY112" s="1598"/>
      <c r="EZ112" s="1598"/>
      <c r="FA112" s="1836"/>
      <c r="FB112" s="1594"/>
      <c r="FC112" s="1594"/>
      <c r="FD112" s="1594"/>
      <c r="FE112" s="1594"/>
      <c r="FF112" s="1594"/>
      <c r="FG112" s="1594"/>
      <c r="FH112" s="1594"/>
      <c r="FI112" s="1594"/>
      <c r="FJ112" s="1594"/>
      <c r="FK112" s="1594"/>
      <c r="FL112" s="1594"/>
      <c r="FM112" s="1594"/>
      <c r="FN112" s="1594"/>
      <c r="FO112" s="1594"/>
      <c r="FP112" s="1594"/>
      <c r="FQ112" s="1594"/>
      <c r="FR112" s="1594"/>
      <c r="FS112" s="1594"/>
      <c r="FT112" s="1594"/>
      <c r="FU112" s="1594"/>
      <c r="FV112" s="1594"/>
      <c r="FW112" s="1594"/>
      <c r="FX112" s="1594"/>
      <c r="FY112" s="1594"/>
      <c r="FZ112" s="1594"/>
      <c r="GA112" s="1594"/>
      <c r="GB112" s="1594"/>
      <c r="GC112" s="1594"/>
      <c r="GD112" s="1594"/>
      <c r="GE112" s="1594"/>
      <c r="GF112" s="1594"/>
      <c r="GG112" s="1594"/>
      <c r="GH112" s="1594"/>
      <c r="GI112" s="1594"/>
      <c r="GJ112" s="1594"/>
      <c r="GK112" s="1594"/>
      <c r="GL112" s="1594"/>
      <c r="GM112" s="1594"/>
      <c r="GN112" s="1594"/>
      <c r="GO112" s="1594"/>
      <c r="GP112" s="1597"/>
      <c r="GQ112" s="1598"/>
      <c r="GR112" s="1598"/>
      <c r="GS112" s="1836"/>
      <c r="GT112" s="1423"/>
      <c r="GU112" s="1424"/>
      <c r="GV112" s="1424"/>
      <c r="GW112" s="1897"/>
      <c r="GX112" s="1289"/>
      <c r="GY112" s="1290"/>
      <c r="GZ112" s="1290"/>
      <c r="HA112" s="1290"/>
      <c r="HB112" s="1290"/>
      <c r="HC112" s="1290"/>
      <c r="HD112" s="1290"/>
      <c r="HE112" s="1290"/>
      <c r="HF112" s="1290"/>
      <c r="HG112" s="1290"/>
      <c r="HH112" s="1290"/>
      <c r="HI112" s="1290"/>
      <c r="HJ112" s="1290"/>
      <c r="HK112" s="1290"/>
      <c r="HL112" s="1290"/>
      <c r="HM112" s="1290"/>
      <c r="HN112" s="1290"/>
      <c r="HO112" s="1290"/>
      <c r="HP112" s="1290"/>
      <c r="HQ112" s="1290"/>
      <c r="HR112" s="1290"/>
      <c r="HS112" s="1290"/>
      <c r="HT112" s="1290"/>
      <c r="HU112" s="1290"/>
      <c r="HV112" s="1290"/>
      <c r="HW112" s="1290"/>
      <c r="HX112" s="1290"/>
      <c r="HY112" s="1290"/>
      <c r="HZ112" s="2"/>
    </row>
    <row r="113" spans="1:234" ht="5.25" customHeight="1">
      <c r="A113" s="1925"/>
      <c r="B113" s="1644"/>
      <c r="C113" s="1644"/>
      <c r="D113" s="1644"/>
      <c r="E113" s="1645"/>
      <c r="F113" s="1431"/>
      <c r="G113" s="1432"/>
      <c r="H113" s="1218"/>
      <c r="I113" s="1219"/>
      <c r="J113" s="1219"/>
      <c r="K113" s="1219"/>
      <c r="L113" s="1219"/>
      <c r="M113" s="1219"/>
      <c r="N113" s="1219"/>
      <c r="O113" s="1219"/>
      <c r="P113" s="1219"/>
      <c r="Q113" s="1219"/>
      <c r="R113" s="1219"/>
      <c r="S113" s="1220"/>
      <c r="T113" s="1586"/>
      <c r="U113" s="1587"/>
      <c r="V113" s="1588"/>
      <c r="W113" s="1548"/>
      <c r="X113" s="1549"/>
      <c r="Y113" s="1562"/>
      <c r="Z113" s="1548"/>
      <c r="AA113" s="1549"/>
      <c r="AB113" s="1562"/>
      <c r="AC113" s="1548"/>
      <c r="AD113" s="1549"/>
      <c r="AE113" s="1562"/>
      <c r="AF113" s="1548"/>
      <c r="AG113" s="1549"/>
      <c r="AH113" s="1562"/>
      <c r="AI113" s="1548"/>
      <c r="AJ113" s="1549"/>
      <c r="AK113" s="1549"/>
      <c r="AL113" s="1548"/>
      <c r="AM113" s="1549"/>
      <c r="AN113" s="1562"/>
      <c r="AO113" s="1548"/>
      <c r="AP113" s="1549"/>
      <c r="AQ113" s="1562"/>
      <c r="AR113" s="1548"/>
      <c r="AS113" s="1549"/>
      <c r="AT113" s="1562"/>
      <c r="AU113" s="1548"/>
      <c r="AV113" s="1549"/>
      <c r="AW113" s="1562"/>
      <c r="AX113" s="1548"/>
      <c r="AY113" s="1549"/>
      <c r="AZ113" s="1562"/>
      <c r="BA113" s="1548"/>
      <c r="BB113" s="1549"/>
      <c r="BC113" s="1592"/>
      <c r="BD113" s="1894"/>
      <c r="BE113" s="1895"/>
      <c r="BF113" s="1895"/>
      <c r="BG113" s="1895"/>
      <c r="BH113" s="1895"/>
      <c r="BI113" s="1895"/>
      <c r="BJ113" s="1895"/>
      <c r="BK113" s="1895"/>
      <c r="BL113" s="1895"/>
      <c r="BM113" s="1895"/>
      <c r="BN113" s="1895"/>
      <c r="BO113" s="1895"/>
      <c r="BP113" s="1895"/>
      <c r="BQ113" s="1896"/>
      <c r="BR113" s="2"/>
      <c r="BS113" s="2"/>
      <c r="BT113" s="1730"/>
      <c r="BU113" s="1731"/>
      <c r="BV113" s="1731"/>
      <c r="BW113" s="1731"/>
      <c r="BX113" s="1731"/>
      <c r="BY113" s="1731"/>
      <c r="BZ113" s="1941" t="s">
        <v>57</v>
      </c>
      <c r="CA113" s="1942"/>
      <c r="CB113" s="1942"/>
      <c r="CC113" s="1942"/>
      <c r="CD113" s="1942"/>
      <c r="CE113" s="1942"/>
      <c r="CF113" s="1942"/>
      <c r="CG113" s="1942"/>
      <c r="CH113" s="1942"/>
      <c r="CI113" s="1942"/>
      <c r="CJ113" s="1942"/>
      <c r="CK113" s="1942"/>
      <c r="CL113" s="1942"/>
      <c r="CM113" s="1942"/>
      <c r="CN113" s="1942"/>
      <c r="CO113" s="1943"/>
      <c r="CP113" s="2013" t="s">
        <v>498</v>
      </c>
      <c r="CQ113" s="2014"/>
      <c r="CR113" s="2014"/>
      <c r="CS113" s="2015"/>
      <c r="CT113" s="1224" t="str">
        <f>IF(入力シート!AN100=0,"",入力シート!AN100)</f>
        <v/>
      </c>
      <c r="CU113" s="1225"/>
      <c r="CV113" s="1225"/>
      <c r="CW113" s="1225"/>
      <c r="CX113" s="1225"/>
      <c r="CY113" s="1225"/>
      <c r="CZ113" s="1225"/>
      <c r="DA113" s="1225"/>
      <c r="DB113" s="1225"/>
      <c r="DC113" s="1225"/>
      <c r="DD113" s="1225"/>
      <c r="DE113" s="1225"/>
      <c r="DF113" s="1225"/>
      <c r="DG113" s="1225"/>
      <c r="DH113" s="1225"/>
      <c r="DI113" s="1225"/>
      <c r="DJ113" s="1225"/>
      <c r="DK113" s="1225"/>
      <c r="DL113" s="1226"/>
      <c r="DM113" s="1227"/>
      <c r="DN113" s="2"/>
      <c r="DO113" s="1243"/>
      <c r="DP113" s="1560"/>
      <c r="DQ113" s="1218"/>
      <c r="DR113" s="1219"/>
      <c r="DS113" s="1219"/>
      <c r="DT113" s="1220"/>
      <c r="DU113" s="1296"/>
      <c r="DV113" s="1146"/>
      <c r="DW113" s="1146"/>
      <c r="DX113" s="1146"/>
      <c r="DY113" s="1146"/>
      <c r="DZ113" s="1146"/>
      <c r="EA113" s="1146"/>
      <c r="EB113" s="1146"/>
      <c r="EC113" s="1146"/>
      <c r="ED113" s="1146"/>
      <c r="EE113" s="1146"/>
      <c r="EF113" s="1146"/>
      <c r="EG113" s="1146"/>
      <c r="EH113" s="1146"/>
      <c r="EI113" s="1146"/>
      <c r="EJ113" s="1146"/>
      <c r="EK113" s="1146"/>
      <c r="EL113" s="1146"/>
      <c r="EM113" s="1146"/>
      <c r="EN113" s="1146"/>
      <c r="EO113" s="1146"/>
      <c r="EP113" s="1146"/>
      <c r="EQ113" s="1146"/>
      <c r="ER113" s="1146"/>
      <c r="ES113" s="1159"/>
      <c r="ET113" s="1218"/>
      <c r="EU113" s="1219"/>
      <c r="EV113" s="1219"/>
      <c r="EW113" s="1220"/>
      <c r="EX113" s="1599"/>
      <c r="EY113" s="1236"/>
      <c r="EZ113" s="1236"/>
      <c r="FA113" s="1898"/>
      <c r="FB113" s="1595"/>
      <c r="FC113" s="1595"/>
      <c r="FD113" s="1595"/>
      <c r="FE113" s="1595"/>
      <c r="FF113" s="1595"/>
      <c r="FG113" s="1595"/>
      <c r="FH113" s="1595"/>
      <c r="FI113" s="1595"/>
      <c r="FJ113" s="1595"/>
      <c r="FK113" s="1595"/>
      <c r="FL113" s="1595"/>
      <c r="FM113" s="1595"/>
      <c r="FN113" s="1595"/>
      <c r="FO113" s="1595"/>
      <c r="FP113" s="1595"/>
      <c r="FQ113" s="1595"/>
      <c r="FR113" s="1595"/>
      <c r="FS113" s="1595"/>
      <c r="FT113" s="1595"/>
      <c r="FU113" s="1595"/>
      <c r="FV113" s="1595"/>
      <c r="FW113" s="1595"/>
      <c r="FX113" s="1595"/>
      <c r="FY113" s="1595"/>
      <c r="FZ113" s="1595"/>
      <c r="GA113" s="1595"/>
      <c r="GB113" s="1595"/>
      <c r="GC113" s="1595"/>
      <c r="GD113" s="1595"/>
      <c r="GE113" s="1595"/>
      <c r="GF113" s="1595"/>
      <c r="GG113" s="1595"/>
      <c r="GH113" s="1595"/>
      <c r="GI113" s="1595"/>
      <c r="GJ113" s="1595"/>
      <c r="GK113" s="1595"/>
      <c r="GL113" s="1595"/>
      <c r="GM113" s="1595"/>
      <c r="GN113" s="1595"/>
      <c r="GO113" s="1595"/>
      <c r="GP113" s="1599"/>
      <c r="GQ113" s="1236"/>
      <c r="GR113" s="1236"/>
      <c r="GS113" s="1898"/>
      <c r="GT113" s="1218"/>
      <c r="GU113" s="1219"/>
      <c r="GV113" s="1219"/>
      <c r="GW113" s="1419"/>
      <c r="GX113" s="1863"/>
      <c r="GY113" s="1864"/>
      <c r="GZ113" s="1864"/>
      <c r="HA113" s="1864"/>
      <c r="HB113" s="1864"/>
      <c r="HC113" s="1864"/>
      <c r="HD113" s="1864"/>
      <c r="HE113" s="1864"/>
      <c r="HF113" s="1864"/>
      <c r="HG113" s="1864"/>
      <c r="HH113" s="1864"/>
      <c r="HI113" s="1864"/>
      <c r="HJ113" s="1864"/>
      <c r="HK113" s="1864"/>
      <c r="HL113" s="1864"/>
      <c r="HM113" s="1864"/>
      <c r="HN113" s="1864"/>
      <c r="HO113" s="1864"/>
      <c r="HP113" s="1864"/>
      <c r="HQ113" s="1864"/>
      <c r="HR113" s="1864"/>
      <c r="HS113" s="1864"/>
      <c r="HT113" s="1864"/>
      <c r="HU113" s="1864"/>
      <c r="HV113" s="1864"/>
      <c r="HW113" s="1864"/>
      <c r="HX113" s="1864"/>
      <c r="HY113" s="1864"/>
      <c r="HZ113" s="3"/>
    </row>
    <row r="114" spans="1:234" ht="5.25" customHeight="1">
      <c r="A114" s="1925"/>
      <c r="B114" s="1644"/>
      <c r="C114" s="1644"/>
      <c r="D114" s="1644"/>
      <c r="E114" s="1645"/>
      <c r="F114" s="1488">
        <v>2</v>
      </c>
      <c r="G114" s="1490"/>
      <c r="H114" s="1504" t="s">
        <v>468</v>
      </c>
      <c r="I114" s="1504"/>
      <c r="J114" s="1504"/>
      <c r="K114" s="1504"/>
      <c r="L114" s="1504"/>
      <c r="M114" s="1504"/>
      <c r="N114" s="1502" t="str">
        <f>IF(N116="","",VLOOKUP(N116,入力シート!C86:D93,2,FALSE))</f>
        <v/>
      </c>
      <c r="O114" s="1502"/>
      <c r="P114" s="1502"/>
      <c r="Q114" s="1502"/>
      <c r="R114" s="1502"/>
      <c r="S114" s="1502"/>
      <c r="T114" s="1502"/>
      <c r="U114" s="1502"/>
      <c r="V114" s="1502"/>
      <c r="W114" s="1502"/>
      <c r="X114" s="1502"/>
      <c r="Y114" s="1502"/>
      <c r="Z114" s="1502"/>
      <c r="AA114" s="1502"/>
      <c r="AB114" s="1502"/>
      <c r="AC114" s="1502"/>
      <c r="AD114" s="1502"/>
      <c r="AE114" s="1550" t="s">
        <v>15</v>
      </c>
      <c r="AF114" s="1550"/>
      <c r="AG114" s="1550"/>
      <c r="AH114" s="1550"/>
      <c r="AI114" s="1550"/>
      <c r="AJ114" s="1590" t="str">
        <f>IF(入力シート!Y73&gt;=2,IF(入力シート!Y66&lt;16,入力シート!AA66,""),"")</f>
        <v/>
      </c>
      <c r="AK114" s="1590"/>
      <c r="AL114" s="1590"/>
      <c r="AM114" s="1590"/>
      <c r="AN114" s="1590"/>
      <c r="AO114" s="1590"/>
      <c r="AP114" s="1590"/>
      <c r="AQ114" s="1590"/>
      <c r="AR114" s="1590"/>
      <c r="AS114" s="1590"/>
      <c r="AT114" s="1590"/>
      <c r="AU114" s="1590"/>
      <c r="AV114" s="1590"/>
      <c r="AW114" s="1550" t="s">
        <v>469</v>
      </c>
      <c r="AX114" s="1550"/>
      <c r="AY114" s="1550"/>
      <c r="AZ114" s="1550"/>
      <c r="BA114" s="1550"/>
      <c r="BB114" s="1550"/>
      <c r="BC114" s="1550"/>
      <c r="BD114" s="1502" t="str">
        <f>IF(入力シート!Y73&gt;=2,IF(入力シート!Y66&lt;16,入力シート!AD66,""),"")</f>
        <v/>
      </c>
      <c r="BE114" s="1502"/>
      <c r="BF114" s="1502"/>
      <c r="BG114" s="1502"/>
      <c r="BH114" s="1502"/>
      <c r="BI114" s="1504" t="s">
        <v>17</v>
      </c>
      <c r="BJ114" s="1504"/>
      <c r="BK114" s="1504"/>
      <c r="BL114" s="1504"/>
      <c r="BM114" s="1502" t="str">
        <f>IF(入力シート!Y73&gt;=2,IF(入力シート!Y66&lt;16,入力シート!AE66,""),"")</f>
        <v/>
      </c>
      <c r="BN114" s="1502"/>
      <c r="BO114" s="1502"/>
      <c r="BP114" s="1502"/>
      <c r="BQ114" s="1554"/>
      <c r="BR114" s="2"/>
      <c r="BS114" s="2"/>
      <c r="BT114" s="1730"/>
      <c r="BU114" s="1731"/>
      <c r="BV114" s="1731"/>
      <c r="BW114" s="1731"/>
      <c r="BX114" s="1731"/>
      <c r="BY114" s="1731"/>
      <c r="BZ114" s="1941"/>
      <c r="CA114" s="1942"/>
      <c r="CB114" s="1942"/>
      <c r="CC114" s="1942"/>
      <c r="CD114" s="1942"/>
      <c r="CE114" s="1942"/>
      <c r="CF114" s="1942"/>
      <c r="CG114" s="1942"/>
      <c r="CH114" s="1942"/>
      <c r="CI114" s="1942"/>
      <c r="CJ114" s="1942"/>
      <c r="CK114" s="1942"/>
      <c r="CL114" s="1942"/>
      <c r="CM114" s="1942"/>
      <c r="CN114" s="1942"/>
      <c r="CO114" s="1943"/>
      <c r="CP114" s="2016"/>
      <c r="CQ114" s="2014"/>
      <c r="CR114" s="2014"/>
      <c r="CS114" s="2015"/>
      <c r="CT114" s="1224"/>
      <c r="CU114" s="1225"/>
      <c r="CV114" s="1225"/>
      <c r="CW114" s="1225"/>
      <c r="CX114" s="1225"/>
      <c r="CY114" s="1225"/>
      <c r="CZ114" s="1225"/>
      <c r="DA114" s="1225"/>
      <c r="DB114" s="1225"/>
      <c r="DC114" s="1225"/>
      <c r="DD114" s="1225"/>
      <c r="DE114" s="1225"/>
      <c r="DF114" s="1225"/>
      <c r="DG114" s="1225"/>
      <c r="DH114" s="1225"/>
      <c r="DI114" s="1225"/>
      <c r="DJ114" s="1225"/>
      <c r="DK114" s="1225"/>
      <c r="DL114" s="1228"/>
      <c r="DM114" s="1229"/>
      <c r="DN114" s="2"/>
      <c r="DO114" s="1193">
        <v>2</v>
      </c>
      <c r="DP114" s="1326"/>
      <c r="DQ114" s="1215" t="s">
        <v>7</v>
      </c>
      <c r="DR114" s="1216"/>
      <c r="DS114" s="1216"/>
      <c r="DT114" s="1217"/>
      <c r="DU114" s="1293" t="str">
        <f>IF(入力シート!AR96&gt;=3,VLOOKUP(2,入力シート!AR85:AU93,3,FALSE),"")</f>
        <v/>
      </c>
      <c r="DV114" s="1145"/>
      <c r="DW114" s="1145"/>
      <c r="DX114" s="1145"/>
      <c r="DY114" s="1145"/>
      <c r="DZ114" s="1145"/>
      <c r="EA114" s="1145"/>
      <c r="EB114" s="1145"/>
      <c r="EC114" s="1145"/>
      <c r="ED114" s="1145"/>
      <c r="EE114" s="1145"/>
      <c r="EF114" s="1145"/>
      <c r="EG114" s="1145"/>
      <c r="EH114" s="1145"/>
      <c r="EI114" s="1145"/>
      <c r="EJ114" s="1145"/>
      <c r="EK114" s="1145"/>
      <c r="EL114" s="1145"/>
      <c r="EM114" s="1145"/>
      <c r="EN114" s="1145"/>
      <c r="EO114" s="1145"/>
      <c r="EP114" s="1145"/>
      <c r="EQ114" s="1145"/>
      <c r="ER114" s="1145"/>
      <c r="ES114" s="1158"/>
      <c r="ET114" s="1839" t="s">
        <v>126</v>
      </c>
      <c r="EU114" s="1216"/>
      <c r="EV114" s="1216"/>
      <c r="EW114" s="1217"/>
      <c r="EX114" s="1180" t="str">
        <f>IF(入力シート!AR96&gt;=3,VLOOKUP(DU114,入力シート!O85:AL93,13,FALSE),"")</f>
        <v/>
      </c>
      <c r="EY114" s="1181"/>
      <c r="EZ114" s="1181"/>
      <c r="FA114" s="1835"/>
      <c r="FB114" s="1618" t="str">
        <f>IF(入力シート!AR96&gt;=3,VLOOKUP(DU114,入力シート!O85:AL93,14,FALSE),"")</f>
        <v/>
      </c>
      <c r="FC114" s="1618"/>
      <c r="FD114" s="1618"/>
      <c r="FE114" s="1618"/>
      <c r="FF114" s="1618" t="str">
        <f>IF(入力シート!AR96&gt;=3,VLOOKUP(DU114,入力シート!O85:AL93,15,FALSE),"")</f>
        <v/>
      </c>
      <c r="FG114" s="1618"/>
      <c r="FH114" s="1618"/>
      <c r="FI114" s="1618"/>
      <c r="FJ114" s="1618" t="str">
        <f>IF(入力シート!AR96&gt;=3,VLOOKUP(DU114,入力シート!O85:AL93,16,FALSE),"")</f>
        <v/>
      </c>
      <c r="FK114" s="1618"/>
      <c r="FL114" s="1618"/>
      <c r="FM114" s="1618"/>
      <c r="FN114" s="1618" t="str">
        <f>IF(入力シート!AR96&gt;=3,VLOOKUP(DU114,入力シート!O85:AL93,17,FALSE),"")</f>
        <v/>
      </c>
      <c r="FO114" s="1618"/>
      <c r="FP114" s="1618"/>
      <c r="FQ114" s="1618"/>
      <c r="FR114" s="1618" t="str">
        <f>IF(入力シート!AR96&gt;=3,VLOOKUP(DU114,入力シート!O85:AL93,18,FALSE),"")</f>
        <v/>
      </c>
      <c r="FS114" s="1618"/>
      <c r="FT114" s="1618"/>
      <c r="FU114" s="1618"/>
      <c r="FV114" s="1618" t="str">
        <f>IF(入力シート!AR96&gt;=3,VLOOKUP(DU114,入力シート!O85:AL93,19,FALSE),"")</f>
        <v/>
      </c>
      <c r="FW114" s="1618"/>
      <c r="FX114" s="1618"/>
      <c r="FY114" s="1618"/>
      <c r="FZ114" s="1618" t="str">
        <f>IF(入力シート!AR96&gt;=3,VLOOKUP(DU114,入力シート!O85:AL93,20,FALSE),"")</f>
        <v/>
      </c>
      <c r="GA114" s="1618"/>
      <c r="GB114" s="1618"/>
      <c r="GC114" s="1618"/>
      <c r="GD114" s="1618" t="str">
        <f>IF(入力シート!AR96&gt;=3,VLOOKUP(DU114,入力シート!O85:AL93,21,FALSE),"")</f>
        <v/>
      </c>
      <c r="GE114" s="1618"/>
      <c r="GF114" s="1618"/>
      <c r="GG114" s="1618"/>
      <c r="GH114" s="1618" t="str">
        <f>IF(入力シート!AR96&gt;=3,VLOOKUP(DU114,入力シート!O85:AL93,22,FALSE),"")</f>
        <v/>
      </c>
      <c r="GI114" s="1618"/>
      <c r="GJ114" s="1618"/>
      <c r="GK114" s="1618"/>
      <c r="GL114" s="1618" t="str">
        <f>IF(入力シート!AR96&gt;=3,VLOOKUP(DU114,入力シート!O85:AL93,23,FALSE),"")</f>
        <v/>
      </c>
      <c r="GM114" s="1618"/>
      <c r="GN114" s="1618"/>
      <c r="GO114" s="1618"/>
      <c r="GP114" s="1840" t="str">
        <f>IF(入力シート!AR96&gt;=3,VLOOKUP(DU114,入力シート!O85:AL93,24,FALSE),"")</f>
        <v/>
      </c>
      <c r="GQ114" s="1181"/>
      <c r="GR114" s="1181"/>
      <c r="GS114" s="1182"/>
      <c r="GT114" s="1839" t="s">
        <v>143</v>
      </c>
      <c r="GU114" s="1216"/>
      <c r="GV114" s="1216"/>
      <c r="GW114" s="1217"/>
      <c r="GX114" s="1287" t="str">
        <f>IF(入力シート!AR96&gt;=3,VLOOKUP(2,入力シート!AR85:AU93,2,FALSE),"")</f>
        <v/>
      </c>
      <c r="GY114" s="1288"/>
      <c r="GZ114" s="1288"/>
      <c r="HA114" s="1288"/>
      <c r="HB114" s="1288"/>
      <c r="HC114" s="1288"/>
      <c r="HD114" s="1288"/>
      <c r="HE114" s="1288"/>
      <c r="HF114" s="1288"/>
      <c r="HG114" s="1288"/>
      <c r="HH114" s="1288"/>
      <c r="HI114" s="1288"/>
      <c r="HJ114" s="1288"/>
      <c r="HK114" s="1288"/>
      <c r="HL114" s="1288"/>
      <c r="HM114" s="1288"/>
      <c r="HN114" s="1288"/>
      <c r="HO114" s="1288"/>
      <c r="HP114" s="1288"/>
      <c r="HQ114" s="1288"/>
      <c r="HR114" s="1288"/>
      <c r="HS114" s="1288"/>
      <c r="HT114" s="1288"/>
      <c r="HU114" s="1288"/>
      <c r="HV114" s="1288"/>
      <c r="HW114" s="1288"/>
      <c r="HX114" s="1288"/>
      <c r="HY114" s="1288"/>
      <c r="HZ114" s="3"/>
    </row>
    <row r="115" spans="1:234" ht="5.25" customHeight="1">
      <c r="A115" s="1925"/>
      <c r="B115" s="1644"/>
      <c r="C115" s="1644"/>
      <c r="D115" s="1644"/>
      <c r="E115" s="1645"/>
      <c r="F115" s="1428"/>
      <c r="G115" s="1430"/>
      <c r="H115" s="1504"/>
      <c r="I115" s="1504"/>
      <c r="J115" s="1504"/>
      <c r="K115" s="1504"/>
      <c r="L115" s="1504"/>
      <c r="M115" s="1504"/>
      <c r="N115" s="1502"/>
      <c r="O115" s="1502"/>
      <c r="P115" s="1502"/>
      <c r="Q115" s="1502"/>
      <c r="R115" s="1502"/>
      <c r="S115" s="1502"/>
      <c r="T115" s="1502"/>
      <c r="U115" s="1502"/>
      <c r="V115" s="1502"/>
      <c r="W115" s="1502"/>
      <c r="X115" s="1502"/>
      <c r="Y115" s="1502"/>
      <c r="Z115" s="1502"/>
      <c r="AA115" s="1502"/>
      <c r="AB115" s="1502"/>
      <c r="AC115" s="1502"/>
      <c r="AD115" s="1502"/>
      <c r="AE115" s="1550"/>
      <c r="AF115" s="1550"/>
      <c r="AG115" s="1550"/>
      <c r="AH115" s="1550"/>
      <c r="AI115" s="1550"/>
      <c r="AJ115" s="1590"/>
      <c r="AK115" s="1590"/>
      <c r="AL115" s="1590"/>
      <c r="AM115" s="1590"/>
      <c r="AN115" s="1590"/>
      <c r="AO115" s="1590"/>
      <c r="AP115" s="1590"/>
      <c r="AQ115" s="1590"/>
      <c r="AR115" s="1590"/>
      <c r="AS115" s="1590"/>
      <c r="AT115" s="1590"/>
      <c r="AU115" s="1590"/>
      <c r="AV115" s="1590"/>
      <c r="AW115" s="1550"/>
      <c r="AX115" s="1550"/>
      <c r="AY115" s="1550"/>
      <c r="AZ115" s="1550"/>
      <c r="BA115" s="1550"/>
      <c r="BB115" s="1550"/>
      <c r="BC115" s="1550"/>
      <c r="BD115" s="1502"/>
      <c r="BE115" s="1502"/>
      <c r="BF115" s="1502"/>
      <c r="BG115" s="1502"/>
      <c r="BH115" s="1502"/>
      <c r="BI115" s="1504"/>
      <c r="BJ115" s="1504"/>
      <c r="BK115" s="1504"/>
      <c r="BL115" s="1504"/>
      <c r="BM115" s="1502"/>
      <c r="BN115" s="1502"/>
      <c r="BO115" s="1502"/>
      <c r="BP115" s="1502"/>
      <c r="BQ115" s="1554"/>
      <c r="BR115" s="2"/>
      <c r="BS115" s="2"/>
      <c r="BT115" s="1730"/>
      <c r="BU115" s="1731"/>
      <c r="BV115" s="1731"/>
      <c r="BW115" s="1731"/>
      <c r="BX115" s="1731"/>
      <c r="BY115" s="1731"/>
      <c r="BZ115" s="1941"/>
      <c r="CA115" s="1942"/>
      <c r="CB115" s="1942"/>
      <c r="CC115" s="1942"/>
      <c r="CD115" s="1942"/>
      <c r="CE115" s="1942"/>
      <c r="CF115" s="1942"/>
      <c r="CG115" s="1942"/>
      <c r="CH115" s="1942"/>
      <c r="CI115" s="1942"/>
      <c r="CJ115" s="1942"/>
      <c r="CK115" s="1942"/>
      <c r="CL115" s="1942"/>
      <c r="CM115" s="1942"/>
      <c r="CN115" s="1942"/>
      <c r="CO115" s="1943"/>
      <c r="CP115" s="2016"/>
      <c r="CQ115" s="2014"/>
      <c r="CR115" s="2014"/>
      <c r="CS115" s="2015"/>
      <c r="CT115" s="1224"/>
      <c r="CU115" s="1225"/>
      <c r="CV115" s="1225"/>
      <c r="CW115" s="1225"/>
      <c r="CX115" s="1225"/>
      <c r="CY115" s="1225"/>
      <c r="CZ115" s="1225"/>
      <c r="DA115" s="1225"/>
      <c r="DB115" s="1225"/>
      <c r="DC115" s="1225"/>
      <c r="DD115" s="1225"/>
      <c r="DE115" s="1225"/>
      <c r="DF115" s="1225"/>
      <c r="DG115" s="1225"/>
      <c r="DH115" s="1225"/>
      <c r="DI115" s="1225"/>
      <c r="DJ115" s="1225"/>
      <c r="DK115" s="1225"/>
      <c r="DL115" s="1228"/>
      <c r="DM115" s="1229"/>
      <c r="DN115" s="2"/>
      <c r="DO115" s="1266"/>
      <c r="DP115" s="1611"/>
      <c r="DQ115" s="1423"/>
      <c r="DR115" s="1424"/>
      <c r="DS115" s="1424"/>
      <c r="DT115" s="1425"/>
      <c r="DU115" s="1294"/>
      <c r="DV115" s="1246"/>
      <c r="DW115" s="1246"/>
      <c r="DX115" s="1246"/>
      <c r="DY115" s="1246"/>
      <c r="DZ115" s="1246"/>
      <c r="EA115" s="1246"/>
      <c r="EB115" s="1246"/>
      <c r="EC115" s="1246"/>
      <c r="ED115" s="1246"/>
      <c r="EE115" s="1246"/>
      <c r="EF115" s="1246"/>
      <c r="EG115" s="1246"/>
      <c r="EH115" s="1246"/>
      <c r="EI115" s="1246"/>
      <c r="EJ115" s="1246"/>
      <c r="EK115" s="1246"/>
      <c r="EL115" s="1246"/>
      <c r="EM115" s="1246"/>
      <c r="EN115" s="1246"/>
      <c r="EO115" s="1246"/>
      <c r="EP115" s="1246"/>
      <c r="EQ115" s="1246"/>
      <c r="ER115" s="1246"/>
      <c r="ES115" s="1295"/>
      <c r="ET115" s="1423"/>
      <c r="EU115" s="1424"/>
      <c r="EV115" s="1424"/>
      <c r="EW115" s="1425"/>
      <c r="EX115" s="1722"/>
      <c r="EY115" s="1598"/>
      <c r="EZ115" s="1598"/>
      <c r="FA115" s="1836"/>
      <c r="FB115" s="1594"/>
      <c r="FC115" s="1594"/>
      <c r="FD115" s="1594"/>
      <c r="FE115" s="1594"/>
      <c r="FF115" s="1594"/>
      <c r="FG115" s="1594"/>
      <c r="FH115" s="1594"/>
      <c r="FI115" s="1594"/>
      <c r="FJ115" s="1594"/>
      <c r="FK115" s="1594"/>
      <c r="FL115" s="1594"/>
      <c r="FM115" s="1594"/>
      <c r="FN115" s="1594"/>
      <c r="FO115" s="1594"/>
      <c r="FP115" s="1594"/>
      <c r="FQ115" s="1594"/>
      <c r="FR115" s="1594"/>
      <c r="FS115" s="1594"/>
      <c r="FT115" s="1594"/>
      <c r="FU115" s="1594"/>
      <c r="FV115" s="1594"/>
      <c r="FW115" s="1594"/>
      <c r="FX115" s="1594"/>
      <c r="FY115" s="1594"/>
      <c r="FZ115" s="1594"/>
      <c r="GA115" s="1594"/>
      <c r="GB115" s="1594"/>
      <c r="GC115" s="1594"/>
      <c r="GD115" s="1594"/>
      <c r="GE115" s="1594"/>
      <c r="GF115" s="1594"/>
      <c r="GG115" s="1594"/>
      <c r="GH115" s="1594"/>
      <c r="GI115" s="1594"/>
      <c r="GJ115" s="1594"/>
      <c r="GK115" s="1594"/>
      <c r="GL115" s="1594"/>
      <c r="GM115" s="1594"/>
      <c r="GN115" s="1594"/>
      <c r="GO115" s="1594"/>
      <c r="GP115" s="1597"/>
      <c r="GQ115" s="1598"/>
      <c r="GR115" s="1598"/>
      <c r="GS115" s="1825"/>
      <c r="GT115" s="1423"/>
      <c r="GU115" s="1424"/>
      <c r="GV115" s="1424"/>
      <c r="GW115" s="1425"/>
      <c r="GX115" s="1289"/>
      <c r="GY115" s="1290"/>
      <c r="GZ115" s="1290"/>
      <c r="HA115" s="1290"/>
      <c r="HB115" s="1290"/>
      <c r="HC115" s="1290"/>
      <c r="HD115" s="1290"/>
      <c r="HE115" s="1290"/>
      <c r="HF115" s="1290"/>
      <c r="HG115" s="1290"/>
      <c r="HH115" s="1290"/>
      <c r="HI115" s="1290"/>
      <c r="HJ115" s="1290"/>
      <c r="HK115" s="1290"/>
      <c r="HL115" s="1290"/>
      <c r="HM115" s="1290"/>
      <c r="HN115" s="1290"/>
      <c r="HO115" s="1290"/>
      <c r="HP115" s="1290"/>
      <c r="HQ115" s="1290"/>
      <c r="HR115" s="1290"/>
      <c r="HS115" s="1290"/>
      <c r="HT115" s="1290"/>
      <c r="HU115" s="1290"/>
      <c r="HV115" s="1290"/>
      <c r="HW115" s="1290"/>
      <c r="HX115" s="1290"/>
      <c r="HY115" s="1290"/>
      <c r="HZ115" s="3"/>
    </row>
    <row r="116" spans="1:234" ht="5.25" customHeight="1">
      <c r="A116" s="1925"/>
      <c r="B116" s="1644"/>
      <c r="C116" s="1644"/>
      <c r="D116" s="1644"/>
      <c r="E116" s="1645"/>
      <c r="F116" s="1428"/>
      <c r="G116" s="1430"/>
      <c r="H116" s="1504" t="s">
        <v>461</v>
      </c>
      <c r="I116" s="1504"/>
      <c r="J116" s="1504"/>
      <c r="K116" s="1504"/>
      <c r="L116" s="1504"/>
      <c r="M116" s="1504"/>
      <c r="N116" s="1276" t="str">
        <f>IF(入力シート!Y73&gt;=2,IF(入力シート!Y66&lt;16,入力シート!Z66,""),"")</f>
        <v/>
      </c>
      <c r="O116" s="1276"/>
      <c r="P116" s="1276"/>
      <c r="Q116" s="1276"/>
      <c r="R116" s="1276"/>
      <c r="S116" s="1276"/>
      <c r="T116" s="1276"/>
      <c r="U116" s="1276"/>
      <c r="V116" s="1276"/>
      <c r="W116" s="1276"/>
      <c r="X116" s="1276"/>
      <c r="Y116" s="1276"/>
      <c r="Z116" s="1276"/>
      <c r="AA116" s="1276"/>
      <c r="AB116" s="1276"/>
      <c r="AC116" s="1276"/>
      <c r="AD116" s="1276"/>
      <c r="AE116" s="1550"/>
      <c r="AF116" s="1550"/>
      <c r="AG116" s="1550"/>
      <c r="AH116" s="1550"/>
      <c r="AI116" s="1550"/>
      <c r="AJ116" s="1590"/>
      <c r="AK116" s="1590"/>
      <c r="AL116" s="1590"/>
      <c r="AM116" s="1590"/>
      <c r="AN116" s="1590"/>
      <c r="AO116" s="1590"/>
      <c r="AP116" s="1590"/>
      <c r="AQ116" s="1590"/>
      <c r="AR116" s="1590"/>
      <c r="AS116" s="1590"/>
      <c r="AT116" s="1590"/>
      <c r="AU116" s="1590"/>
      <c r="AV116" s="1590"/>
      <c r="AW116" s="1550"/>
      <c r="AX116" s="1550"/>
      <c r="AY116" s="1550"/>
      <c r="AZ116" s="1550"/>
      <c r="BA116" s="1550"/>
      <c r="BB116" s="1550"/>
      <c r="BC116" s="1550"/>
      <c r="BD116" s="1502"/>
      <c r="BE116" s="1502"/>
      <c r="BF116" s="1502"/>
      <c r="BG116" s="1502"/>
      <c r="BH116" s="1502"/>
      <c r="BI116" s="1504"/>
      <c r="BJ116" s="1504"/>
      <c r="BK116" s="1504"/>
      <c r="BL116" s="1504"/>
      <c r="BM116" s="1502"/>
      <c r="BN116" s="1502"/>
      <c r="BO116" s="1502"/>
      <c r="BP116" s="1502"/>
      <c r="BQ116" s="1554"/>
      <c r="BR116" s="2"/>
      <c r="BS116" s="2"/>
      <c r="BT116" s="1730"/>
      <c r="BU116" s="1731"/>
      <c r="BV116" s="1731"/>
      <c r="BW116" s="1731"/>
      <c r="BX116" s="1731"/>
      <c r="BY116" s="1731"/>
      <c r="BZ116" s="1753" t="s">
        <v>58</v>
      </c>
      <c r="CA116" s="1754"/>
      <c r="CB116" s="1754"/>
      <c r="CC116" s="1754"/>
      <c r="CD116" s="1754"/>
      <c r="CE116" s="1754"/>
      <c r="CF116" s="1754"/>
      <c r="CG116" s="1754"/>
      <c r="CH116" s="1754"/>
      <c r="CI116" s="1754"/>
      <c r="CJ116" s="1754"/>
      <c r="CK116" s="1754"/>
      <c r="CL116" s="1754"/>
      <c r="CM116" s="1754"/>
      <c r="CN116" s="1754"/>
      <c r="CO116" s="1755"/>
      <c r="CP116" s="1474" t="s">
        <v>499</v>
      </c>
      <c r="CQ116" s="1475"/>
      <c r="CR116" s="1475"/>
      <c r="CS116" s="1476"/>
      <c r="CT116" s="1224" t="str">
        <f>IF(OR(入力シート!S85="控配",入力シート!S85="老配"),入力シート!U85,"")</f>
        <v/>
      </c>
      <c r="CU116" s="1225"/>
      <c r="CV116" s="1225"/>
      <c r="CW116" s="1225"/>
      <c r="CX116" s="1225"/>
      <c r="CY116" s="1225"/>
      <c r="CZ116" s="1225"/>
      <c r="DA116" s="1225"/>
      <c r="DB116" s="1225"/>
      <c r="DC116" s="1225"/>
      <c r="DD116" s="1225"/>
      <c r="DE116" s="1225"/>
      <c r="DF116" s="1225"/>
      <c r="DG116" s="1225"/>
      <c r="DH116" s="1225"/>
      <c r="DI116" s="1225"/>
      <c r="DJ116" s="1225"/>
      <c r="DK116" s="1225"/>
      <c r="DL116" s="1226"/>
      <c r="DM116" s="1227"/>
      <c r="DN116" s="2"/>
      <c r="DO116" s="1266"/>
      <c r="DP116" s="1611"/>
      <c r="DQ116" s="1423"/>
      <c r="DR116" s="1424"/>
      <c r="DS116" s="1424"/>
      <c r="DT116" s="1425"/>
      <c r="DU116" s="1294"/>
      <c r="DV116" s="1246"/>
      <c r="DW116" s="1246"/>
      <c r="DX116" s="1246"/>
      <c r="DY116" s="1246"/>
      <c r="DZ116" s="1246"/>
      <c r="EA116" s="1246"/>
      <c r="EB116" s="1246"/>
      <c r="EC116" s="1246"/>
      <c r="ED116" s="1246"/>
      <c r="EE116" s="1246"/>
      <c r="EF116" s="1246"/>
      <c r="EG116" s="1246"/>
      <c r="EH116" s="1246"/>
      <c r="EI116" s="1246"/>
      <c r="EJ116" s="1246"/>
      <c r="EK116" s="1246"/>
      <c r="EL116" s="1246"/>
      <c r="EM116" s="1246"/>
      <c r="EN116" s="1246"/>
      <c r="EO116" s="1246"/>
      <c r="EP116" s="1246"/>
      <c r="EQ116" s="1246"/>
      <c r="ER116" s="1246"/>
      <c r="ES116" s="1295"/>
      <c r="ET116" s="1423"/>
      <c r="EU116" s="1424"/>
      <c r="EV116" s="1424"/>
      <c r="EW116" s="1425"/>
      <c r="EX116" s="1722"/>
      <c r="EY116" s="1598"/>
      <c r="EZ116" s="1598"/>
      <c r="FA116" s="1836"/>
      <c r="FB116" s="1594"/>
      <c r="FC116" s="1594"/>
      <c r="FD116" s="1594"/>
      <c r="FE116" s="1594"/>
      <c r="FF116" s="1594"/>
      <c r="FG116" s="1594"/>
      <c r="FH116" s="1594"/>
      <c r="FI116" s="1594"/>
      <c r="FJ116" s="1594"/>
      <c r="FK116" s="1594"/>
      <c r="FL116" s="1594"/>
      <c r="FM116" s="1594"/>
      <c r="FN116" s="1594"/>
      <c r="FO116" s="1594"/>
      <c r="FP116" s="1594"/>
      <c r="FQ116" s="1594"/>
      <c r="FR116" s="1594"/>
      <c r="FS116" s="1594"/>
      <c r="FT116" s="1594"/>
      <c r="FU116" s="1594"/>
      <c r="FV116" s="1594"/>
      <c r="FW116" s="1594"/>
      <c r="FX116" s="1594"/>
      <c r="FY116" s="1594"/>
      <c r="FZ116" s="1594"/>
      <c r="GA116" s="1594"/>
      <c r="GB116" s="1594"/>
      <c r="GC116" s="1594"/>
      <c r="GD116" s="1594"/>
      <c r="GE116" s="1594"/>
      <c r="GF116" s="1594"/>
      <c r="GG116" s="1594"/>
      <c r="GH116" s="1594"/>
      <c r="GI116" s="1594"/>
      <c r="GJ116" s="1594"/>
      <c r="GK116" s="1594"/>
      <c r="GL116" s="1594"/>
      <c r="GM116" s="1594"/>
      <c r="GN116" s="1594"/>
      <c r="GO116" s="1594"/>
      <c r="GP116" s="1597"/>
      <c r="GQ116" s="1598"/>
      <c r="GR116" s="1598"/>
      <c r="GS116" s="1825"/>
      <c r="GT116" s="1423"/>
      <c r="GU116" s="1424"/>
      <c r="GV116" s="1424"/>
      <c r="GW116" s="1425"/>
      <c r="GX116" s="1289"/>
      <c r="GY116" s="1290"/>
      <c r="GZ116" s="1290"/>
      <c r="HA116" s="1290"/>
      <c r="HB116" s="1290"/>
      <c r="HC116" s="1290"/>
      <c r="HD116" s="1290"/>
      <c r="HE116" s="1290"/>
      <c r="HF116" s="1290"/>
      <c r="HG116" s="1290"/>
      <c r="HH116" s="1290"/>
      <c r="HI116" s="1290"/>
      <c r="HJ116" s="1290"/>
      <c r="HK116" s="1290"/>
      <c r="HL116" s="1290"/>
      <c r="HM116" s="1290"/>
      <c r="HN116" s="1290"/>
      <c r="HO116" s="1290"/>
      <c r="HP116" s="1290"/>
      <c r="HQ116" s="1290"/>
      <c r="HR116" s="1290"/>
      <c r="HS116" s="1290"/>
      <c r="HT116" s="1290"/>
      <c r="HU116" s="1290"/>
      <c r="HV116" s="1290"/>
      <c r="HW116" s="1290"/>
      <c r="HX116" s="1290"/>
      <c r="HY116" s="1290"/>
      <c r="HZ116" s="3"/>
    </row>
    <row r="117" spans="1:234" ht="5.25" customHeight="1">
      <c r="A117" s="1925"/>
      <c r="B117" s="1644"/>
      <c r="C117" s="1644"/>
      <c r="D117" s="1644"/>
      <c r="E117" s="1645"/>
      <c r="F117" s="1428"/>
      <c r="G117" s="1430"/>
      <c r="H117" s="1504"/>
      <c r="I117" s="1504"/>
      <c r="J117" s="1504"/>
      <c r="K117" s="1504"/>
      <c r="L117" s="1504"/>
      <c r="M117" s="1504"/>
      <c r="N117" s="1276"/>
      <c r="O117" s="1276"/>
      <c r="P117" s="1276"/>
      <c r="Q117" s="1276"/>
      <c r="R117" s="1276"/>
      <c r="S117" s="1276"/>
      <c r="T117" s="1276"/>
      <c r="U117" s="1276"/>
      <c r="V117" s="1276"/>
      <c r="W117" s="1276"/>
      <c r="X117" s="1276"/>
      <c r="Y117" s="1276"/>
      <c r="Z117" s="1276"/>
      <c r="AA117" s="1276"/>
      <c r="AB117" s="1276"/>
      <c r="AC117" s="1276"/>
      <c r="AD117" s="1276"/>
      <c r="AE117" s="1550"/>
      <c r="AF117" s="1550"/>
      <c r="AG117" s="1550"/>
      <c r="AH117" s="1550"/>
      <c r="AI117" s="1550"/>
      <c r="AJ117" s="1590"/>
      <c r="AK117" s="1590"/>
      <c r="AL117" s="1590"/>
      <c r="AM117" s="1590"/>
      <c r="AN117" s="1590"/>
      <c r="AO117" s="1590"/>
      <c r="AP117" s="1590"/>
      <c r="AQ117" s="1590"/>
      <c r="AR117" s="1590"/>
      <c r="AS117" s="1590"/>
      <c r="AT117" s="1590"/>
      <c r="AU117" s="1590"/>
      <c r="AV117" s="1590"/>
      <c r="AW117" s="1550"/>
      <c r="AX117" s="1550"/>
      <c r="AY117" s="1550"/>
      <c r="AZ117" s="1550"/>
      <c r="BA117" s="1550"/>
      <c r="BB117" s="1550"/>
      <c r="BC117" s="1550"/>
      <c r="BD117" s="1502"/>
      <c r="BE117" s="1502"/>
      <c r="BF117" s="1502"/>
      <c r="BG117" s="1502"/>
      <c r="BH117" s="1502"/>
      <c r="BI117" s="1504"/>
      <c r="BJ117" s="1504"/>
      <c r="BK117" s="1504"/>
      <c r="BL117" s="1504"/>
      <c r="BM117" s="1502"/>
      <c r="BN117" s="1502"/>
      <c r="BO117" s="1502"/>
      <c r="BP117" s="1502"/>
      <c r="BQ117" s="1554"/>
      <c r="BR117" s="2"/>
      <c r="BS117" s="2"/>
      <c r="BT117" s="1730"/>
      <c r="BU117" s="1731"/>
      <c r="BV117" s="1731"/>
      <c r="BW117" s="1731"/>
      <c r="BX117" s="1731"/>
      <c r="BY117" s="1731"/>
      <c r="BZ117" s="1753"/>
      <c r="CA117" s="1754"/>
      <c r="CB117" s="1754"/>
      <c r="CC117" s="1754"/>
      <c r="CD117" s="1754"/>
      <c r="CE117" s="1754"/>
      <c r="CF117" s="1754"/>
      <c r="CG117" s="1754"/>
      <c r="CH117" s="1754"/>
      <c r="CI117" s="1754"/>
      <c r="CJ117" s="1754"/>
      <c r="CK117" s="1754"/>
      <c r="CL117" s="1754"/>
      <c r="CM117" s="1754"/>
      <c r="CN117" s="1754"/>
      <c r="CO117" s="1755"/>
      <c r="CP117" s="1474"/>
      <c r="CQ117" s="1475"/>
      <c r="CR117" s="1475"/>
      <c r="CS117" s="1476"/>
      <c r="CT117" s="1224"/>
      <c r="CU117" s="1225"/>
      <c r="CV117" s="1225"/>
      <c r="CW117" s="1225"/>
      <c r="CX117" s="1225"/>
      <c r="CY117" s="1225"/>
      <c r="CZ117" s="1225"/>
      <c r="DA117" s="1225"/>
      <c r="DB117" s="1225"/>
      <c r="DC117" s="1225"/>
      <c r="DD117" s="1225"/>
      <c r="DE117" s="1225"/>
      <c r="DF117" s="1225"/>
      <c r="DG117" s="1225"/>
      <c r="DH117" s="1225"/>
      <c r="DI117" s="1225"/>
      <c r="DJ117" s="1225"/>
      <c r="DK117" s="1225"/>
      <c r="DL117" s="1228"/>
      <c r="DM117" s="1229"/>
      <c r="DN117" s="2"/>
      <c r="DO117" s="1243"/>
      <c r="DP117" s="1244"/>
      <c r="DQ117" s="1218"/>
      <c r="DR117" s="1219"/>
      <c r="DS117" s="1219"/>
      <c r="DT117" s="1220"/>
      <c r="DU117" s="1296"/>
      <c r="DV117" s="1146"/>
      <c r="DW117" s="1146"/>
      <c r="DX117" s="1146"/>
      <c r="DY117" s="1146"/>
      <c r="DZ117" s="1146"/>
      <c r="EA117" s="1146"/>
      <c r="EB117" s="1146"/>
      <c r="EC117" s="1146"/>
      <c r="ED117" s="1146"/>
      <c r="EE117" s="1146"/>
      <c r="EF117" s="1146"/>
      <c r="EG117" s="1146"/>
      <c r="EH117" s="1146"/>
      <c r="EI117" s="1146"/>
      <c r="EJ117" s="1146"/>
      <c r="EK117" s="1146"/>
      <c r="EL117" s="1146"/>
      <c r="EM117" s="1146"/>
      <c r="EN117" s="1146"/>
      <c r="EO117" s="1146"/>
      <c r="EP117" s="1146"/>
      <c r="EQ117" s="1146"/>
      <c r="ER117" s="1146"/>
      <c r="ES117" s="1159"/>
      <c r="ET117" s="1218"/>
      <c r="EU117" s="1219"/>
      <c r="EV117" s="1219"/>
      <c r="EW117" s="1220"/>
      <c r="EX117" s="1183"/>
      <c r="EY117" s="1184"/>
      <c r="EZ117" s="1184"/>
      <c r="FA117" s="1837"/>
      <c r="FB117" s="1596"/>
      <c r="FC117" s="1596"/>
      <c r="FD117" s="1596"/>
      <c r="FE117" s="1596"/>
      <c r="FF117" s="1596"/>
      <c r="FG117" s="1596"/>
      <c r="FH117" s="1596"/>
      <c r="FI117" s="1596"/>
      <c r="FJ117" s="1596"/>
      <c r="FK117" s="1596"/>
      <c r="FL117" s="1596"/>
      <c r="FM117" s="1596"/>
      <c r="FN117" s="1596"/>
      <c r="FO117" s="1596"/>
      <c r="FP117" s="1596"/>
      <c r="FQ117" s="1596"/>
      <c r="FR117" s="1596"/>
      <c r="FS117" s="1596"/>
      <c r="FT117" s="1596"/>
      <c r="FU117" s="1596"/>
      <c r="FV117" s="1596"/>
      <c r="FW117" s="1596"/>
      <c r="FX117" s="1596"/>
      <c r="FY117" s="1596"/>
      <c r="FZ117" s="1596"/>
      <c r="GA117" s="1596"/>
      <c r="GB117" s="1596"/>
      <c r="GC117" s="1596"/>
      <c r="GD117" s="1596"/>
      <c r="GE117" s="1596"/>
      <c r="GF117" s="1596"/>
      <c r="GG117" s="1596"/>
      <c r="GH117" s="1596"/>
      <c r="GI117" s="1596"/>
      <c r="GJ117" s="1596"/>
      <c r="GK117" s="1596"/>
      <c r="GL117" s="1596"/>
      <c r="GM117" s="1596"/>
      <c r="GN117" s="1596"/>
      <c r="GO117" s="1596"/>
      <c r="GP117" s="1841"/>
      <c r="GQ117" s="1184"/>
      <c r="GR117" s="1184"/>
      <c r="GS117" s="1185"/>
      <c r="GT117" s="1218"/>
      <c r="GU117" s="1219"/>
      <c r="GV117" s="1219"/>
      <c r="GW117" s="1220"/>
      <c r="GX117" s="1863"/>
      <c r="GY117" s="1864"/>
      <c r="GZ117" s="1864"/>
      <c r="HA117" s="1864"/>
      <c r="HB117" s="1864"/>
      <c r="HC117" s="1864"/>
      <c r="HD117" s="1864"/>
      <c r="HE117" s="1864"/>
      <c r="HF117" s="1864"/>
      <c r="HG117" s="1864"/>
      <c r="HH117" s="1864"/>
      <c r="HI117" s="1864"/>
      <c r="HJ117" s="1864"/>
      <c r="HK117" s="1864"/>
      <c r="HL117" s="1864"/>
      <c r="HM117" s="1864"/>
      <c r="HN117" s="1864"/>
      <c r="HO117" s="1864"/>
      <c r="HP117" s="1864"/>
      <c r="HQ117" s="1864"/>
      <c r="HR117" s="1864"/>
      <c r="HS117" s="1864"/>
      <c r="HT117" s="1864"/>
      <c r="HU117" s="1864"/>
      <c r="HV117" s="1864"/>
      <c r="HW117" s="1864"/>
      <c r="HX117" s="1864"/>
      <c r="HY117" s="1864"/>
      <c r="HZ117" s="3"/>
    </row>
    <row r="118" spans="1:234" ht="5.25" customHeight="1">
      <c r="A118" s="1925"/>
      <c r="B118" s="1644"/>
      <c r="C118" s="1644"/>
      <c r="D118" s="1644"/>
      <c r="E118" s="1645"/>
      <c r="F118" s="1428"/>
      <c r="G118" s="1430"/>
      <c r="H118" s="1504"/>
      <c r="I118" s="1504"/>
      <c r="J118" s="1504"/>
      <c r="K118" s="1504"/>
      <c r="L118" s="1504"/>
      <c r="M118" s="1504"/>
      <c r="N118" s="1276"/>
      <c r="O118" s="1276"/>
      <c r="P118" s="1276"/>
      <c r="Q118" s="1276"/>
      <c r="R118" s="1276"/>
      <c r="S118" s="1276"/>
      <c r="T118" s="1276"/>
      <c r="U118" s="1276"/>
      <c r="V118" s="1276"/>
      <c r="W118" s="1276"/>
      <c r="X118" s="1276"/>
      <c r="Y118" s="1276"/>
      <c r="Z118" s="1276"/>
      <c r="AA118" s="1276"/>
      <c r="AB118" s="1276"/>
      <c r="AC118" s="1276"/>
      <c r="AD118" s="1276"/>
      <c r="AE118" s="1550"/>
      <c r="AF118" s="1550"/>
      <c r="AG118" s="1550"/>
      <c r="AH118" s="1550"/>
      <c r="AI118" s="1550"/>
      <c r="AJ118" s="1590"/>
      <c r="AK118" s="1590"/>
      <c r="AL118" s="1590"/>
      <c r="AM118" s="1590"/>
      <c r="AN118" s="1590"/>
      <c r="AO118" s="1590"/>
      <c r="AP118" s="1590"/>
      <c r="AQ118" s="1590"/>
      <c r="AR118" s="1590"/>
      <c r="AS118" s="1590"/>
      <c r="AT118" s="1590"/>
      <c r="AU118" s="1590"/>
      <c r="AV118" s="1590"/>
      <c r="AW118" s="1550"/>
      <c r="AX118" s="1550"/>
      <c r="AY118" s="1550"/>
      <c r="AZ118" s="1550"/>
      <c r="BA118" s="1550"/>
      <c r="BB118" s="1550"/>
      <c r="BC118" s="1550"/>
      <c r="BD118" s="1502"/>
      <c r="BE118" s="1502"/>
      <c r="BF118" s="1502"/>
      <c r="BG118" s="1502"/>
      <c r="BH118" s="1502"/>
      <c r="BI118" s="1504"/>
      <c r="BJ118" s="1504"/>
      <c r="BK118" s="1504"/>
      <c r="BL118" s="1504"/>
      <c r="BM118" s="1502"/>
      <c r="BN118" s="1502"/>
      <c r="BO118" s="1502"/>
      <c r="BP118" s="1502"/>
      <c r="BQ118" s="1554"/>
      <c r="BR118" s="2"/>
      <c r="BS118" s="2"/>
      <c r="BT118" s="1730"/>
      <c r="BU118" s="1731"/>
      <c r="BV118" s="1731"/>
      <c r="BW118" s="1731"/>
      <c r="BX118" s="1731"/>
      <c r="BY118" s="1731"/>
      <c r="BZ118" s="1753"/>
      <c r="CA118" s="1754"/>
      <c r="CB118" s="1754"/>
      <c r="CC118" s="1754"/>
      <c r="CD118" s="1754"/>
      <c r="CE118" s="1754"/>
      <c r="CF118" s="1754"/>
      <c r="CG118" s="1754"/>
      <c r="CH118" s="1754"/>
      <c r="CI118" s="1754"/>
      <c r="CJ118" s="1754"/>
      <c r="CK118" s="1754"/>
      <c r="CL118" s="1754"/>
      <c r="CM118" s="1754"/>
      <c r="CN118" s="1754"/>
      <c r="CO118" s="1755"/>
      <c r="CP118" s="1474"/>
      <c r="CQ118" s="1475"/>
      <c r="CR118" s="1475"/>
      <c r="CS118" s="1476"/>
      <c r="CT118" s="1224"/>
      <c r="CU118" s="1225"/>
      <c r="CV118" s="1225"/>
      <c r="CW118" s="1225"/>
      <c r="CX118" s="1225"/>
      <c r="CY118" s="1225"/>
      <c r="CZ118" s="1225"/>
      <c r="DA118" s="1225"/>
      <c r="DB118" s="1225"/>
      <c r="DC118" s="1225"/>
      <c r="DD118" s="1225"/>
      <c r="DE118" s="1225"/>
      <c r="DF118" s="1225"/>
      <c r="DG118" s="1225"/>
      <c r="DH118" s="1225"/>
      <c r="DI118" s="1225"/>
      <c r="DJ118" s="1225"/>
      <c r="DK118" s="1225"/>
      <c r="DL118" s="1228"/>
      <c r="DM118" s="1229"/>
      <c r="DN118" s="2"/>
      <c r="DO118" s="1193">
        <v>3</v>
      </c>
      <c r="DP118" s="1326"/>
      <c r="DQ118" s="1551" t="s">
        <v>7</v>
      </c>
      <c r="DR118" s="1552"/>
      <c r="DS118" s="1552"/>
      <c r="DT118" s="1856"/>
      <c r="DU118" s="1293" t="str">
        <f>IF(入力シート!AR96&gt;=6,VLOOKUP(3,入力シート!AR85:AU93,3,FALSE),"")</f>
        <v/>
      </c>
      <c r="DV118" s="1145"/>
      <c r="DW118" s="1145"/>
      <c r="DX118" s="1145"/>
      <c r="DY118" s="1145"/>
      <c r="DZ118" s="1145"/>
      <c r="EA118" s="1145"/>
      <c r="EB118" s="1145"/>
      <c r="EC118" s="1145"/>
      <c r="ED118" s="1145"/>
      <c r="EE118" s="1145"/>
      <c r="EF118" s="1145"/>
      <c r="EG118" s="1145"/>
      <c r="EH118" s="1145"/>
      <c r="EI118" s="1145"/>
      <c r="EJ118" s="1145"/>
      <c r="EK118" s="1145"/>
      <c r="EL118" s="1145"/>
      <c r="EM118" s="1145"/>
      <c r="EN118" s="1145"/>
      <c r="EO118" s="1145"/>
      <c r="EP118" s="1145"/>
      <c r="EQ118" s="1145" t="str">
        <f>IF(入力シート!AR96&gt;6,"外","")</f>
        <v/>
      </c>
      <c r="ER118" s="1145"/>
      <c r="ES118" s="1158"/>
      <c r="ET118" s="1839" t="s">
        <v>126</v>
      </c>
      <c r="EU118" s="1216"/>
      <c r="EV118" s="1216"/>
      <c r="EW118" s="1418"/>
      <c r="EX118" s="1180" t="str">
        <f>IF(入力シート!AR96&gt;=6,VLOOKUP(DU118,入力シート!O85:AL93,13,FALSE),"")</f>
        <v/>
      </c>
      <c r="EY118" s="1181"/>
      <c r="EZ118" s="1181"/>
      <c r="FA118" s="1834"/>
      <c r="FB118" s="1593" t="str">
        <f>IF(入力シート!AR96&gt;=6,VLOOKUP(DU118,入力シート!O85:AL93,14,FALSE),"")</f>
        <v/>
      </c>
      <c r="FC118" s="1593"/>
      <c r="FD118" s="1593"/>
      <c r="FE118" s="1593"/>
      <c r="FF118" s="1593" t="str">
        <f>IF(入力シート!AR96&gt;=6,VLOOKUP(DU118,入力シート!O85:AL93,15,FALSE),"")</f>
        <v/>
      </c>
      <c r="FG118" s="1593"/>
      <c r="FH118" s="1593"/>
      <c r="FI118" s="1593"/>
      <c r="FJ118" s="1593" t="str">
        <f>IF(入力シート!AR96&gt;=6,VLOOKUP(DU118,入力シート!O85:AL93,16,FALSE),"")</f>
        <v/>
      </c>
      <c r="FK118" s="1593"/>
      <c r="FL118" s="1593"/>
      <c r="FM118" s="1593"/>
      <c r="FN118" s="1593" t="str">
        <f>IF(入力シート!AR96&gt;=6,VLOOKUP(DU118,入力シート!O85:AL93,17,FALSE),"")</f>
        <v/>
      </c>
      <c r="FO118" s="1593"/>
      <c r="FP118" s="1593"/>
      <c r="FQ118" s="1593"/>
      <c r="FR118" s="1593" t="str">
        <f>IF(入力シート!AR96&gt;=6,VLOOKUP(DU118,入力シート!O85:AL93,18,FALSE),"")</f>
        <v/>
      </c>
      <c r="FS118" s="1593"/>
      <c r="FT118" s="1593"/>
      <c r="FU118" s="1593"/>
      <c r="FV118" s="1593" t="str">
        <f>IF(入力シート!AR96&gt;=6,VLOOKUP(DU118,入力シート!O85:AL93,19,FALSE),"")</f>
        <v/>
      </c>
      <c r="FW118" s="1593"/>
      <c r="FX118" s="1593"/>
      <c r="FY118" s="1593"/>
      <c r="FZ118" s="1593" t="str">
        <f>IF(入力シート!AR96&gt;=6,VLOOKUP(DU118,入力シート!O85:AL93,20,FALSE),"")</f>
        <v/>
      </c>
      <c r="GA118" s="1593"/>
      <c r="GB118" s="1593"/>
      <c r="GC118" s="1593"/>
      <c r="GD118" s="1593" t="str">
        <f>IF(入力シート!AR96&gt;=6,VLOOKUP(DU118,入力シート!O85:AL93,21,FALSE),"")</f>
        <v/>
      </c>
      <c r="GE118" s="1593"/>
      <c r="GF118" s="1593"/>
      <c r="GG118" s="1593"/>
      <c r="GH118" s="1593" t="str">
        <f>IF(入力シート!AR96&gt;=6,VLOOKUP(DU118,入力シート!O85:AL93,22,FALSE),"")</f>
        <v/>
      </c>
      <c r="GI118" s="1593"/>
      <c r="GJ118" s="1593"/>
      <c r="GK118" s="1593"/>
      <c r="GL118" s="1593" t="str">
        <f>IF(入力シート!AR96&gt;=6,VLOOKUP(DU118,入力シート!O85:AL93,23,FALSE),"")</f>
        <v/>
      </c>
      <c r="GM118" s="1593"/>
      <c r="GN118" s="1593"/>
      <c r="GO118" s="1593"/>
      <c r="GP118" s="1310" t="str">
        <f>IF(入力シート!AR96&gt;=6,VLOOKUP(DU118,入力シート!O85:AL93,24,FALSE),"")</f>
        <v/>
      </c>
      <c r="GQ118" s="1239"/>
      <c r="GR118" s="1239"/>
      <c r="GS118" s="1838"/>
      <c r="GT118" s="1839" t="s">
        <v>143</v>
      </c>
      <c r="GU118" s="1216"/>
      <c r="GV118" s="1216"/>
      <c r="GW118" s="1217"/>
      <c r="GX118" s="1287" t="str">
        <f>IF(入力シート!AR96&gt;=6,VLOOKUP(3,入力シート!AR85:AU93,2,FALSE),"")</f>
        <v/>
      </c>
      <c r="GY118" s="1288"/>
      <c r="GZ118" s="1288"/>
      <c r="HA118" s="1288"/>
      <c r="HB118" s="1288"/>
      <c r="HC118" s="1288"/>
      <c r="HD118" s="1288"/>
      <c r="HE118" s="1288"/>
      <c r="HF118" s="1288"/>
      <c r="HG118" s="1288"/>
      <c r="HH118" s="1288"/>
      <c r="HI118" s="1288"/>
      <c r="HJ118" s="1288"/>
      <c r="HK118" s="1288"/>
      <c r="HL118" s="1288"/>
      <c r="HM118" s="1288"/>
      <c r="HN118" s="1288"/>
      <c r="HO118" s="1288"/>
      <c r="HP118" s="1288"/>
      <c r="HQ118" s="1288"/>
      <c r="HR118" s="1288"/>
      <c r="HS118" s="1288"/>
      <c r="HT118" s="1288"/>
      <c r="HU118" s="1288"/>
      <c r="HV118" s="1288"/>
      <c r="HW118" s="1288"/>
      <c r="HX118" s="1288"/>
      <c r="HY118" s="1288"/>
      <c r="HZ118" s="3"/>
    </row>
    <row r="119" spans="1:234" ht="5.25" customHeight="1">
      <c r="A119" s="1925"/>
      <c r="B119" s="1644"/>
      <c r="C119" s="1644"/>
      <c r="D119" s="1644"/>
      <c r="E119" s="1645"/>
      <c r="F119" s="1428"/>
      <c r="G119" s="1430"/>
      <c r="H119" s="1563" t="s">
        <v>8</v>
      </c>
      <c r="I119" s="1552"/>
      <c r="J119" s="1552"/>
      <c r="K119" s="1552"/>
      <c r="L119" s="1552"/>
      <c r="M119" s="1552"/>
      <c r="N119" s="1552"/>
      <c r="O119" s="1552"/>
      <c r="P119" s="1552"/>
      <c r="Q119" s="1552"/>
      <c r="R119" s="1552"/>
      <c r="S119" s="1564"/>
      <c r="T119" s="1531" t="str">
        <f>IF(入力シート!Y73&gt;=2,IF(入力シート!Y66&lt;16,入力シート!AF66,""),"")</f>
        <v/>
      </c>
      <c r="U119" s="1569"/>
      <c r="V119" s="1570"/>
      <c r="W119" s="1547" t="str">
        <f>IF(入力シート!Y73&gt;=2,IF(入力シート!Y66&lt;16,入力シート!AG66,""),"")</f>
        <v/>
      </c>
      <c r="X119" s="1251"/>
      <c r="Y119" s="1561"/>
      <c r="Z119" s="1547" t="str">
        <f>IF(入力シート!Y73&gt;=2,IF(入力シート!Y66&lt;16,入力シート!AH66,""),"")</f>
        <v/>
      </c>
      <c r="AA119" s="1251"/>
      <c r="AB119" s="1561"/>
      <c r="AC119" s="1547" t="str">
        <f>IF(入力シート!Y73&gt;=2,IF(入力シート!Y66&lt;16,入力シート!AI66,""),"")</f>
        <v/>
      </c>
      <c r="AD119" s="1251"/>
      <c r="AE119" s="1589"/>
      <c r="AF119" s="1580" t="str">
        <f>IF(入力シート!Y73&gt;=2,IF(入力シート!Y66&lt;16,入力シート!AJ66,""),"")</f>
        <v/>
      </c>
      <c r="AG119" s="1581"/>
      <c r="AH119" s="1589"/>
      <c r="AI119" s="1580" t="str">
        <f>IF(入力シート!Y73&gt;=2,IF(入力シート!Y66&lt;16,入力シート!AK66,""),"")</f>
        <v/>
      </c>
      <c r="AJ119" s="1581"/>
      <c r="AK119" s="1581"/>
      <c r="AL119" s="1580" t="str">
        <f>IF(入力シート!Y73&gt;=2,IF(入力シート!Y66&lt;16,入力シート!AL66,""),"")</f>
        <v/>
      </c>
      <c r="AM119" s="1581"/>
      <c r="AN119" s="1589"/>
      <c r="AO119" s="1580" t="str">
        <f>IF(入力シート!Y73&gt;=2,IF(入力シート!Y66&lt;16,入力シート!AM66,""),"")</f>
        <v/>
      </c>
      <c r="AP119" s="1581"/>
      <c r="AQ119" s="1589"/>
      <c r="AR119" s="1580" t="str">
        <f>IF(入力シート!Y73&gt;=2,IF(入力シート!Y66&lt;16,入力シート!AN66,""),"")</f>
        <v/>
      </c>
      <c r="AS119" s="1581"/>
      <c r="AT119" s="1589"/>
      <c r="AU119" s="1580" t="str">
        <f>IF(入力シート!Y73&gt;=2,IF(入力シート!Y66&lt;16,入力シート!AO66,""),"")</f>
        <v/>
      </c>
      <c r="AV119" s="1581"/>
      <c r="AW119" s="1589"/>
      <c r="AX119" s="1580" t="str">
        <f>IF(入力シート!Y73&gt;=2,IF(入力シート!Y66&lt;16,入力シート!AP66,""),"")</f>
        <v/>
      </c>
      <c r="AY119" s="1581"/>
      <c r="AZ119" s="1589"/>
      <c r="BA119" s="1580" t="str">
        <f>IF(入力シート!Y73&gt;=2,IF(入力シート!Y66&lt;16,入力シート!AQ66,""),"")</f>
        <v/>
      </c>
      <c r="BB119" s="1581"/>
      <c r="BC119" s="1582"/>
      <c r="BD119" s="2017"/>
      <c r="BE119" s="2018"/>
      <c r="BF119" s="2018"/>
      <c r="BG119" s="2018"/>
      <c r="BH119" s="2018"/>
      <c r="BI119" s="2018"/>
      <c r="BJ119" s="2018"/>
      <c r="BK119" s="2018"/>
      <c r="BL119" s="2018"/>
      <c r="BM119" s="2018"/>
      <c r="BN119" s="2018"/>
      <c r="BO119" s="2018"/>
      <c r="BP119" s="2018"/>
      <c r="BQ119" s="2019"/>
      <c r="BR119" s="2"/>
      <c r="BS119" s="2"/>
      <c r="BT119" s="1730"/>
      <c r="BU119" s="1731"/>
      <c r="BV119" s="1731"/>
      <c r="BW119" s="1731"/>
      <c r="BX119" s="1731"/>
      <c r="BY119" s="1731"/>
      <c r="BZ119" s="1753" t="s">
        <v>59</v>
      </c>
      <c r="CA119" s="1754"/>
      <c r="CB119" s="1754"/>
      <c r="CC119" s="1754"/>
      <c r="CD119" s="1754"/>
      <c r="CE119" s="1754"/>
      <c r="CF119" s="1754"/>
      <c r="CG119" s="1754"/>
      <c r="CH119" s="1754"/>
      <c r="CI119" s="1754"/>
      <c r="CJ119" s="1754"/>
      <c r="CK119" s="1754"/>
      <c r="CL119" s="1754"/>
      <c r="CM119" s="1754"/>
      <c r="CN119" s="1754"/>
      <c r="CO119" s="1755"/>
      <c r="CP119" s="1474" t="s">
        <v>500</v>
      </c>
      <c r="CQ119" s="1475"/>
      <c r="CR119" s="1475"/>
      <c r="CS119" s="1476"/>
      <c r="CT119" s="1224" t="e">
        <f>IF(AND(入力シート!C85&lt;&gt;"",入力シート!L85&gt;入力シート!P19,入力シート!U85&lt;&gt;""),入力シート!U85,"")</f>
        <v>#N/A</v>
      </c>
      <c r="CU119" s="1225"/>
      <c r="CV119" s="1225"/>
      <c r="CW119" s="1225"/>
      <c r="CX119" s="1225"/>
      <c r="CY119" s="1225"/>
      <c r="CZ119" s="1225"/>
      <c r="DA119" s="1225"/>
      <c r="DB119" s="1225"/>
      <c r="DC119" s="1225"/>
      <c r="DD119" s="1225"/>
      <c r="DE119" s="1225"/>
      <c r="DF119" s="1225"/>
      <c r="DG119" s="1225"/>
      <c r="DH119" s="1225"/>
      <c r="DI119" s="1225"/>
      <c r="DJ119" s="1225"/>
      <c r="DK119" s="1225"/>
      <c r="DL119" s="1226"/>
      <c r="DM119" s="1227"/>
      <c r="DN119" s="2"/>
      <c r="DO119" s="1266"/>
      <c r="DP119" s="1611"/>
      <c r="DQ119" s="1792"/>
      <c r="DR119" s="1424"/>
      <c r="DS119" s="1424"/>
      <c r="DT119" s="1897"/>
      <c r="DU119" s="1294"/>
      <c r="DV119" s="1246"/>
      <c r="DW119" s="1246"/>
      <c r="DX119" s="1246"/>
      <c r="DY119" s="1246"/>
      <c r="DZ119" s="1246"/>
      <c r="EA119" s="1246"/>
      <c r="EB119" s="1246"/>
      <c r="EC119" s="1246"/>
      <c r="ED119" s="1246"/>
      <c r="EE119" s="1246"/>
      <c r="EF119" s="1246"/>
      <c r="EG119" s="1246"/>
      <c r="EH119" s="1246"/>
      <c r="EI119" s="1246"/>
      <c r="EJ119" s="1246"/>
      <c r="EK119" s="1246"/>
      <c r="EL119" s="1246"/>
      <c r="EM119" s="1246"/>
      <c r="EN119" s="1246"/>
      <c r="EO119" s="1246"/>
      <c r="EP119" s="1246"/>
      <c r="EQ119" s="1246"/>
      <c r="ER119" s="1246"/>
      <c r="ES119" s="1295"/>
      <c r="ET119" s="1423"/>
      <c r="EU119" s="1424"/>
      <c r="EV119" s="1424"/>
      <c r="EW119" s="1897"/>
      <c r="EX119" s="1722"/>
      <c r="EY119" s="1598"/>
      <c r="EZ119" s="1598"/>
      <c r="FA119" s="1723"/>
      <c r="FB119" s="1594"/>
      <c r="FC119" s="1594"/>
      <c r="FD119" s="1594"/>
      <c r="FE119" s="1594"/>
      <c r="FF119" s="1594"/>
      <c r="FG119" s="1594"/>
      <c r="FH119" s="1594"/>
      <c r="FI119" s="1594"/>
      <c r="FJ119" s="1594"/>
      <c r="FK119" s="1594"/>
      <c r="FL119" s="1594"/>
      <c r="FM119" s="1594"/>
      <c r="FN119" s="1594"/>
      <c r="FO119" s="1594"/>
      <c r="FP119" s="1594"/>
      <c r="FQ119" s="1594"/>
      <c r="FR119" s="1594"/>
      <c r="FS119" s="1594"/>
      <c r="FT119" s="1594"/>
      <c r="FU119" s="1594"/>
      <c r="FV119" s="1594"/>
      <c r="FW119" s="1594"/>
      <c r="FX119" s="1594"/>
      <c r="FY119" s="1594"/>
      <c r="FZ119" s="1594"/>
      <c r="GA119" s="1594"/>
      <c r="GB119" s="1594"/>
      <c r="GC119" s="1594"/>
      <c r="GD119" s="1594"/>
      <c r="GE119" s="1594"/>
      <c r="GF119" s="1594"/>
      <c r="GG119" s="1594"/>
      <c r="GH119" s="1594"/>
      <c r="GI119" s="1594"/>
      <c r="GJ119" s="1594"/>
      <c r="GK119" s="1594"/>
      <c r="GL119" s="1594"/>
      <c r="GM119" s="1594"/>
      <c r="GN119" s="1594"/>
      <c r="GO119" s="1594"/>
      <c r="GP119" s="1597"/>
      <c r="GQ119" s="1598"/>
      <c r="GR119" s="1598"/>
      <c r="GS119" s="1836"/>
      <c r="GT119" s="1423"/>
      <c r="GU119" s="1424"/>
      <c r="GV119" s="1424"/>
      <c r="GW119" s="1425"/>
      <c r="GX119" s="1289"/>
      <c r="GY119" s="1290"/>
      <c r="GZ119" s="1290"/>
      <c r="HA119" s="1290"/>
      <c r="HB119" s="1290"/>
      <c r="HC119" s="1290"/>
      <c r="HD119" s="1290"/>
      <c r="HE119" s="1290"/>
      <c r="HF119" s="1290"/>
      <c r="HG119" s="1290"/>
      <c r="HH119" s="1290"/>
      <c r="HI119" s="1290"/>
      <c r="HJ119" s="1290"/>
      <c r="HK119" s="1290"/>
      <c r="HL119" s="1290"/>
      <c r="HM119" s="1290"/>
      <c r="HN119" s="1290"/>
      <c r="HO119" s="1290"/>
      <c r="HP119" s="1290"/>
      <c r="HQ119" s="1290"/>
      <c r="HR119" s="1290"/>
      <c r="HS119" s="1290"/>
      <c r="HT119" s="1290"/>
      <c r="HU119" s="1290"/>
      <c r="HV119" s="1290"/>
      <c r="HW119" s="1290"/>
      <c r="HX119" s="1290"/>
      <c r="HY119" s="1290"/>
      <c r="HZ119" s="3"/>
    </row>
    <row r="120" spans="1:234" ht="5.25" customHeight="1">
      <c r="A120" s="1925"/>
      <c r="B120" s="1644"/>
      <c r="C120" s="1644"/>
      <c r="D120" s="1644"/>
      <c r="E120" s="1645"/>
      <c r="F120" s="1428"/>
      <c r="G120" s="1430"/>
      <c r="H120" s="1218"/>
      <c r="I120" s="1219"/>
      <c r="J120" s="1219"/>
      <c r="K120" s="1219"/>
      <c r="L120" s="1219"/>
      <c r="M120" s="1219"/>
      <c r="N120" s="1219"/>
      <c r="O120" s="1219"/>
      <c r="P120" s="1219"/>
      <c r="Q120" s="1219"/>
      <c r="R120" s="1219"/>
      <c r="S120" s="1220"/>
      <c r="T120" s="1586"/>
      <c r="U120" s="1587"/>
      <c r="V120" s="1588"/>
      <c r="W120" s="1548"/>
      <c r="X120" s="1549"/>
      <c r="Y120" s="1562"/>
      <c r="Z120" s="1548"/>
      <c r="AA120" s="1549"/>
      <c r="AB120" s="1562"/>
      <c r="AC120" s="1548"/>
      <c r="AD120" s="1549"/>
      <c r="AE120" s="1562"/>
      <c r="AF120" s="1548"/>
      <c r="AG120" s="1549"/>
      <c r="AH120" s="1562"/>
      <c r="AI120" s="1548"/>
      <c r="AJ120" s="1549"/>
      <c r="AK120" s="1549"/>
      <c r="AL120" s="1548"/>
      <c r="AM120" s="1549"/>
      <c r="AN120" s="1562"/>
      <c r="AO120" s="1548"/>
      <c r="AP120" s="1549"/>
      <c r="AQ120" s="1562"/>
      <c r="AR120" s="1548"/>
      <c r="AS120" s="1549"/>
      <c r="AT120" s="1562"/>
      <c r="AU120" s="1548"/>
      <c r="AV120" s="1549"/>
      <c r="AW120" s="1562"/>
      <c r="AX120" s="1548"/>
      <c r="AY120" s="1549"/>
      <c r="AZ120" s="1562"/>
      <c r="BA120" s="1548"/>
      <c r="BB120" s="1549"/>
      <c r="BC120" s="1592"/>
      <c r="BD120" s="1894"/>
      <c r="BE120" s="1895"/>
      <c r="BF120" s="1895"/>
      <c r="BG120" s="1895"/>
      <c r="BH120" s="1895"/>
      <c r="BI120" s="1895"/>
      <c r="BJ120" s="1895"/>
      <c r="BK120" s="1895"/>
      <c r="BL120" s="1895"/>
      <c r="BM120" s="1895"/>
      <c r="BN120" s="1895"/>
      <c r="BO120" s="1895"/>
      <c r="BP120" s="1895"/>
      <c r="BQ120" s="1896"/>
      <c r="BR120" s="2"/>
      <c r="BS120" s="2"/>
      <c r="BT120" s="1730"/>
      <c r="BU120" s="1731"/>
      <c r="BV120" s="1731"/>
      <c r="BW120" s="1731"/>
      <c r="BX120" s="1731"/>
      <c r="BY120" s="1731"/>
      <c r="BZ120" s="1753"/>
      <c r="CA120" s="1754"/>
      <c r="CB120" s="1754"/>
      <c r="CC120" s="1754"/>
      <c r="CD120" s="1754"/>
      <c r="CE120" s="1754"/>
      <c r="CF120" s="1754"/>
      <c r="CG120" s="1754"/>
      <c r="CH120" s="1754"/>
      <c r="CI120" s="1754"/>
      <c r="CJ120" s="1754"/>
      <c r="CK120" s="1754"/>
      <c r="CL120" s="1754"/>
      <c r="CM120" s="1754"/>
      <c r="CN120" s="1754"/>
      <c r="CO120" s="1755"/>
      <c r="CP120" s="1474"/>
      <c r="CQ120" s="1475"/>
      <c r="CR120" s="1475"/>
      <c r="CS120" s="1476"/>
      <c r="CT120" s="1224"/>
      <c r="CU120" s="1225"/>
      <c r="CV120" s="1225"/>
      <c r="CW120" s="1225"/>
      <c r="CX120" s="1225"/>
      <c r="CY120" s="1225"/>
      <c r="CZ120" s="1225"/>
      <c r="DA120" s="1225"/>
      <c r="DB120" s="1225"/>
      <c r="DC120" s="1225"/>
      <c r="DD120" s="1225"/>
      <c r="DE120" s="1225"/>
      <c r="DF120" s="1225"/>
      <c r="DG120" s="1225"/>
      <c r="DH120" s="1225"/>
      <c r="DI120" s="1225"/>
      <c r="DJ120" s="1225"/>
      <c r="DK120" s="1225"/>
      <c r="DL120" s="1228"/>
      <c r="DM120" s="1229"/>
      <c r="DN120" s="2"/>
      <c r="DO120" s="1266"/>
      <c r="DP120" s="1611"/>
      <c r="DQ120" s="1792"/>
      <c r="DR120" s="1424"/>
      <c r="DS120" s="1424"/>
      <c r="DT120" s="1897"/>
      <c r="DU120" s="1294"/>
      <c r="DV120" s="1246"/>
      <c r="DW120" s="1246"/>
      <c r="DX120" s="1246"/>
      <c r="DY120" s="1246"/>
      <c r="DZ120" s="1246"/>
      <c r="EA120" s="1246"/>
      <c r="EB120" s="1246"/>
      <c r="EC120" s="1246"/>
      <c r="ED120" s="1246"/>
      <c r="EE120" s="1246"/>
      <c r="EF120" s="1246"/>
      <c r="EG120" s="1246"/>
      <c r="EH120" s="1246"/>
      <c r="EI120" s="1246"/>
      <c r="EJ120" s="1246"/>
      <c r="EK120" s="1246"/>
      <c r="EL120" s="1246"/>
      <c r="EM120" s="1246"/>
      <c r="EN120" s="1246"/>
      <c r="EO120" s="1246"/>
      <c r="EP120" s="1246"/>
      <c r="EQ120" s="1246"/>
      <c r="ER120" s="1246"/>
      <c r="ES120" s="1295"/>
      <c r="ET120" s="1423"/>
      <c r="EU120" s="1424"/>
      <c r="EV120" s="1424"/>
      <c r="EW120" s="1897"/>
      <c r="EX120" s="1722"/>
      <c r="EY120" s="1598"/>
      <c r="EZ120" s="1598"/>
      <c r="FA120" s="1723"/>
      <c r="FB120" s="1594"/>
      <c r="FC120" s="1594"/>
      <c r="FD120" s="1594"/>
      <c r="FE120" s="1594"/>
      <c r="FF120" s="1594"/>
      <c r="FG120" s="1594"/>
      <c r="FH120" s="1594"/>
      <c r="FI120" s="1594"/>
      <c r="FJ120" s="1594"/>
      <c r="FK120" s="1594"/>
      <c r="FL120" s="1594"/>
      <c r="FM120" s="1594"/>
      <c r="FN120" s="1594"/>
      <c r="FO120" s="1594"/>
      <c r="FP120" s="1594"/>
      <c r="FQ120" s="1594"/>
      <c r="FR120" s="1594"/>
      <c r="FS120" s="1594"/>
      <c r="FT120" s="1594"/>
      <c r="FU120" s="1594"/>
      <c r="FV120" s="1594"/>
      <c r="FW120" s="1594"/>
      <c r="FX120" s="1594"/>
      <c r="FY120" s="1594"/>
      <c r="FZ120" s="1594"/>
      <c r="GA120" s="1594"/>
      <c r="GB120" s="1594"/>
      <c r="GC120" s="1594"/>
      <c r="GD120" s="1594"/>
      <c r="GE120" s="1594"/>
      <c r="GF120" s="1594"/>
      <c r="GG120" s="1594"/>
      <c r="GH120" s="1594"/>
      <c r="GI120" s="1594"/>
      <c r="GJ120" s="1594"/>
      <c r="GK120" s="1594"/>
      <c r="GL120" s="1594"/>
      <c r="GM120" s="1594"/>
      <c r="GN120" s="1594"/>
      <c r="GO120" s="1594"/>
      <c r="GP120" s="1597"/>
      <c r="GQ120" s="1598"/>
      <c r="GR120" s="1598"/>
      <c r="GS120" s="1836"/>
      <c r="GT120" s="1423"/>
      <c r="GU120" s="1424"/>
      <c r="GV120" s="1424"/>
      <c r="GW120" s="1425"/>
      <c r="GX120" s="1289"/>
      <c r="GY120" s="1290"/>
      <c r="GZ120" s="1290"/>
      <c r="HA120" s="1290"/>
      <c r="HB120" s="1290"/>
      <c r="HC120" s="1290"/>
      <c r="HD120" s="1290"/>
      <c r="HE120" s="1290"/>
      <c r="HF120" s="1290"/>
      <c r="HG120" s="1290"/>
      <c r="HH120" s="1290"/>
      <c r="HI120" s="1290"/>
      <c r="HJ120" s="1290"/>
      <c r="HK120" s="1290"/>
      <c r="HL120" s="1290"/>
      <c r="HM120" s="1290"/>
      <c r="HN120" s="1290"/>
      <c r="HO120" s="1290"/>
      <c r="HP120" s="1290"/>
      <c r="HQ120" s="1290"/>
      <c r="HR120" s="1290"/>
      <c r="HS120" s="1290"/>
      <c r="HT120" s="1290"/>
      <c r="HU120" s="1290"/>
      <c r="HV120" s="1290"/>
      <c r="HW120" s="1290"/>
      <c r="HX120" s="1290"/>
      <c r="HY120" s="1290"/>
      <c r="HZ120" s="3"/>
    </row>
    <row r="121" spans="1:234" ht="5.25" customHeight="1">
      <c r="A121" s="1925"/>
      <c r="B121" s="1644"/>
      <c r="C121" s="1644"/>
      <c r="D121" s="1644"/>
      <c r="E121" s="1645"/>
      <c r="F121" s="1488">
        <v>3</v>
      </c>
      <c r="G121" s="1490"/>
      <c r="H121" s="1504" t="s">
        <v>468</v>
      </c>
      <c r="I121" s="1504"/>
      <c r="J121" s="1504"/>
      <c r="K121" s="1504"/>
      <c r="L121" s="1504"/>
      <c r="M121" s="1504"/>
      <c r="N121" s="1502" t="str">
        <f>IF(N123="","",VLOOKUP(N123,入力シート!C86:D93,2,FALSE))</f>
        <v/>
      </c>
      <c r="O121" s="1502"/>
      <c r="P121" s="1502"/>
      <c r="Q121" s="1502"/>
      <c r="R121" s="1502"/>
      <c r="S121" s="1502"/>
      <c r="T121" s="1502"/>
      <c r="U121" s="1502"/>
      <c r="V121" s="1502"/>
      <c r="W121" s="1502"/>
      <c r="X121" s="1502"/>
      <c r="Y121" s="1502"/>
      <c r="Z121" s="1502"/>
      <c r="AA121" s="1502"/>
      <c r="AB121" s="1502"/>
      <c r="AC121" s="1502"/>
      <c r="AD121" s="1502"/>
      <c r="AE121" s="1550" t="s">
        <v>15</v>
      </c>
      <c r="AF121" s="1550"/>
      <c r="AG121" s="1550"/>
      <c r="AH121" s="1550"/>
      <c r="AI121" s="1550"/>
      <c r="AJ121" s="1590" t="str">
        <f>IF(入力シート!Y73&gt;=3,IF(入力シート!Y67&lt;16,入力シート!AA67,""),"")</f>
        <v/>
      </c>
      <c r="AK121" s="1590"/>
      <c r="AL121" s="1590"/>
      <c r="AM121" s="1590"/>
      <c r="AN121" s="1590"/>
      <c r="AO121" s="1590"/>
      <c r="AP121" s="1590"/>
      <c r="AQ121" s="1590"/>
      <c r="AR121" s="1590"/>
      <c r="AS121" s="1590"/>
      <c r="AT121" s="1590"/>
      <c r="AU121" s="1590"/>
      <c r="AV121" s="1590"/>
      <c r="AW121" s="1550" t="s">
        <v>469</v>
      </c>
      <c r="AX121" s="1550"/>
      <c r="AY121" s="1550"/>
      <c r="AZ121" s="1550"/>
      <c r="BA121" s="1550"/>
      <c r="BB121" s="1550"/>
      <c r="BC121" s="1550"/>
      <c r="BD121" s="1502" t="str">
        <f>IF(入力シート!Y73&gt;=3,IF(入力シート!Y67&lt;16,入力シート!AD67,""),"")</f>
        <v/>
      </c>
      <c r="BE121" s="1502"/>
      <c r="BF121" s="1502"/>
      <c r="BG121" s="1502"/>
      <c r="BH121" s="1502"/>
      <c r="BI121" s="1504" t="s">
        <v>17</v>
      </c>
      <c r="BJ121" s="1504"/>
      <c r="BK121" s="1504"/>
      <c r="BL121" s="1504"/>
      <c r="BM121" s="1502" t="str">
        <f>IF(入力シート!Y73&gt;=3,IF(入力シート!Y67&lt;16,入力シート!AE67,""),"")</f>
        <v/>
      </c>
      <c r="BN121" s="1502"/>
      <c r="BO121" s="1502"/>
      <c r="BP121" s="1502"/>
      <c r="BQ121" s="1554"/>
      <c r="BR121" s="2"/>
      <c r="BS121" s="2"/>
      <c r="BT121" s="1730"/>
      <c r="BU121" s="1731"/>
      <c r="BV121" s="1731"/>
      <c r="BW121" s="1731"/>
      <c r="BX121" s="1731"/>
      <c r="BY121" s="1731"/>
      <c r="BZ121" s="1753"/>
      <c r="CA121" s="1754"/>
      <c r="CB121" s="1754"/>
      <c r="CC121" s="1754"/>
      <c r="CD121" s="1754"/>
      <c r="CE121" s="1754"/>
      <c r="CF121" s="1754"/>
      <c r="CG121" s="1754"/>
      <c r="CH121" s="1754"/>
      <c r="CI121" s="1754"/>
      <c r="CJ121" s="1754"/>
      <c r="CK121" s="1754"/>
      <c r="CL121" s="1754"/>
      <c r="CM121" s="1754"/>
      <c r="CN121" s="1754"/>
      <c r="CO121" s="1755"/>
      <c r="CP121" s="1474"/>
      <c r="CQ121" s="1475"/>
      <c r="CR121" s="1475"/>
      <c r="CS121" s="1476"/>
      <c r="CT121" s="1224"/>
      <c r="CU121" s="1225"/>
      <c r="CV121" s="1225"/>
      <c r="CW121" s="1225"/>
      <c r="CX121" s="1225"/>
      <c r="CY121" s="1225"/>
      <c r="CZ121" s="1225"/>
      <c r="DA121" s="1225"/>
      <c r="DB121" s="1225"/>
      <c r="DC121" s="1225"/>
      <c r="DD121" s="1225"/>
      <c r="DE121" s="1225"/>
      <c r="DF121" s="1225"/>
      <c r="DG121" s="1225"/>
      <c r="DH121" s="1225"/>
      <c r="DI121" s="1225"/>
      <c r="DJ121" s="1225"/>
      <c r="DK121" s="1225"/>
      <c r="DL121" s="1228"/>
      <c r="DM121" s="1229"/>
      <c r="DN121" s="2"/>
      <c r="DO121" s="1266"/>
      <c r="DP121" s="1611"/>
      <c r="DQ121" s="1792"/>
      <c r="DR121" s="1424"/>
      <c r="DS121" s="1424"/>
      <c r="DT121" s="1897"/>
      <c r="DU121" s="1899"/>
      <c r="DV121" s="1309"/>
      <c r="DW121" s="1309"/>
      <c r="DX121" s="1309"/>
      <c r="DY121" s="1309"/>
      <c r="DZ121" s="1309"/>
      <c r="EA121" s="1309"/>
      <c r="EB121" s="1309"/>
      <c r="EC121" s="1309"/>
      <c r="ED121" s="1309"/>
      <c r="EE121" s="1309"/>
      <c r="EF121" s="1309"/>
      <c r="EG121" s="1309"/>
      <c r="EH121" s="1309"/>
      <c r="EI121" s="1309"/>
      <c r="EJ121" s="1309"/>
      <c r="EK121" s="1309"/>
      <c r="EL121" s="1309"/>
      <c r="EM121" s="1309"/>
      <c r="EN121" s="1309"/>
      <c r="EO121" s="1309"/>
      <c r="EP121" s="1309"/>
      <c r="EQ121" s="1309"/>
      <c r="ER121" s="1309"/>
      <c r="ES121" s="1343"/>
      <c r="ET121" s="1423"/>
      <c r="EU121" s="1424"/>
      <c r="EV121" s="1424"/>
      <c r="EW121" s="1897"/>
      <c r="EX121" s="1722"/>
      <c r="EY121" s="1598"/>
      <c r="EZ121" s="1598"/>
      <c r="FA121" s="1723"/>
      <c r="FB121" s="1594"/>
      <c r="FC121" s="1594"/>
      <c r="FD121" s="1594"/>
      <c r="FE121" s="1594"/>
      <c r="FF121" s="1594"/>
      <c r="FG121" s="1594"/>
      <c r="FH121" s="1594"/>
      <c r="FI121" s="1594"/>
      <c r="FJ121" s="1594"/>
      <c r="FK121" s="1594"/>
      <c r="FL121" s="1594"/>
      <c r="FM121" s="1594"/>
      <c r="FN121" s="1594"/>
      <c r="FO121" s="1594"/>
      <c r="FP121" s="1594"/>
      <c r="FQ121" s="1594"/>
      <c r="FR121" s="1594"/>
      <c r="FS121" s="1594"/>
      <c r="FT121" s="1594"/>
      <c r="FU121" s="1594"/>
      <c r="FV121" s="1594"/>
      <c r="FW121" s="1594"/>
      <c r="FX121" s="1594"/>
      <c r="FY121" s="1594"/>
      <c r="FZ121" s="1594"/>
      <c r="GA121" s="1594"/>
      <c r="GB121" s="1594"/>
      <c r="GC121" s="1594"/>
      <c r="GD121" s="1594"/>
      <c r="GE121" s="1594"/>
      <c r="GF121" s="1594"/>
      <c r="GG121" s="1594"/>
      <c r="GH121" s="1594"/>
      <c r="GI121" s="1594"/>
      <c r="GJ121" s="1594"/>
      <c r="GK121" s="1594"/>
      <c r="GL121" s="1594"/>
      <c r="GM121" s="1594"/>
      <c r="GN121" s="1594"/>
      <c r="GO121" s="1594"/>
      <c r="GP121" s="1597"/>
      <c r="GQ121" s="1598"/>
      <c r="GR121" s="1598"/>
      <c r="GS121" s="1836"/>
      <c r="GT121" s="1423"/>
      <c r="GU121" s="1424"/>
      <c r="GV121" s="1424"/>
      <c r="GW121" s="1425"/>
      <c r="GX121" s="1289"/>
      <c r="GY121" s="1290"/>
      <c r="GZ121" s="1290"/>
      <c r="HA121" s="1290"/>
      <c r="HB121" s="1290"/>
      <c r="HC121" s="1290"/>
      <c r="HD121" s="1290"/>
      <c r="HE121" s="1290"/>
      <c r="HF121" s="1290"/>
      <c r="HG121" s="1290"/>
      <c r="HH121" s="1290"/>
      <c r="HI121" s="1290"/>
      <c r="HJ121" s="1290"/>
      <c r="HK121" s="1290"/>
      <c r="HL121" s="1290"/>
      <c r="HM121" s="1290"/>
      <c r="HN121" s="1290"/>
      <c r="HO121" s="1290"/>
      <c r="HP121" s="1290"/>
      <c r="HQ121" s="1290"/>
      <c r="HR121" s="1290"/>
      <c r="HS121" s="1290"/>
      <c r="HT121" s="1290"/>
      <c r="HU121" s="1290"/>
      <c r="HV121" s="1290"/>
      <c r="HW121" s="1290"/>
      <c r="HX121" s="1290"/>
      <c r="HY121" s="1290"/>
      <c r="HZ121" s="3"/>
    </row>
    <row r="122" spans="1:234" ht="5.25" customHeight="1">
      <c r="A122" s="1925"/>
      <c r="B122" s="1644"/>
      <c r="C122" s="1644"/>
      <c r="D122" s="1644"/>
      <c r="E122" s="1645"/>
      <c r="F122" s="1428"/>
      <c r="G122" s="1430"/>
      <c r="H122" s="1504"/>
      <c r="I122" s="1504"/>
      <c r="J122" s="1504"/>
      <c r="K122" s="1504"/>
      <c r="L122" s="1504"/>
      <c r="M122" s="1504"/>
      <c r="N122" s="1502"/>
      <c r="O122" s="1502"/>
      <c r="P122" s="1502"/>
      <c r="Q122" s="1502"/>
      <c r="R122" s="1502"/>
      <c r="S122" s="1502"/>
      <c r="T122" s="1502"/>
      <c r="U122" s="1502"/>
      <c r="V122" s="1502"/>
      <c r="W122" s="1502"/>
      <c r="X122" s="1502"/>
      <c r="Y122" s="1502"/>
      <c r="Z122" s="1502"/>
      <c r="AA122" s="1502"/>
      <c r="AB122" s="1502"/>
      <c r="AC122" s="1502"/>
      <c r="AD122" s="1502"/>
      <c r="AE122" s="1550"/>
      <c r="AF122" s="1550"/>
      <c r="AG122" s="1550"/>
      <c r="AH122" s="1550"/>
      <c r="AI122" s="1550"/>
      <c r="AJ122" s="1590"/>
      <c r="AK122" s="1590"/>
      <c r="AL122" s="1590"/>
      <c r="AM122" s="1590"/>
      <c r="AN122" s="1590"/>
      <c r="AO122" s="1590"/>
      <c r="AP122" s="1590"/>
      <c r="AQ122" s="1590"/>
      <c r="AR122" s="1590"/>
      <c r="AS122" s="1590"/>
      <c r="AT122" s="1590"/>
      <c r="AU122" s="1590"/>
      <c r="AV122" s="1590"/>
      <c r="AW122" s="1550"/>
      <c r="AX122" s="1550"/>
      <c r="AY122" s="1550"/>
      <c r="AZ122" s="1550"/>
      <c r="BA122" s="1550"/>
      <c r="BB122" s="1550"/>
      <c r="BC122" s="1550"/>
      <c r="BD122" s="1502"/>
      <c r="BE122" s="1502"/>
      <c r="BF122" s="1502"/>
      <c r="BG122" s="1502"/>
      <c r="BH122" s="1502"/>
      <c r="BI122" s="1504"/>
      <c r="BJ122" s="1504"/>
      <c r="BK122" s="1504"/>
      <c r="BL122" s="1504"/>
      <c r="BM122" s="1502"/>
      <c r="BN122" s="1502"/>
      <c r="BO122" s="1502"/>
      <c r="BP122" s="1502"/>
      <c r="BQ122" s="1554"/>
      <c r="BR122" s="2"/>
      <c r="BS122" s="2"/>
      <c r="BT122" s="1730"/>
      <c r="BU122" s="1731"/>
      <c r="BV122" s="1731"/>
      <c r="BW122" s="1731"/>
      <c r="BX122" s="1731"/>
      <c r="BY122" s="1731"/>
      <c r="BZ122" s="1753" t="s">
        <v>60</v>
      </c>
      <c r="CA122" s="1754"/>
      <c r="CB122" s="1754"/>
      <c r="CC122" s="1754"/>
      <c r="CD122" s="1754"/>
      <c r="CE122" s="1754"/>
      <c r="CF122" s="1754"/>
      <c r="CG122" s="1754"/>
      <c r="CH122" s="1754"/>
      <c r="CI122" s="1754"/>
      <c r="CJ122" s="1754"/>
      <c r="CK122" s="1754"/>
      <c r="CL122" s="1754"/>
      <c r="CM122" s="1754"/>
      <c r="CN122" s="1754"/>
      <c r="CO122" s="1755"/>
      <c r="CP122" s="1474" t="s">
        <v>501</v>
      </c>
      <c r="CQ122" s="1475"/>
      <c r="CR122" s="1475"/>
      <c r="CS122" s="1476"/>
      <c r="CT122" s="1224" t="str">
        <f>IF(入力シート!AT64=0,"",入力シート!AT64)</f>
        <v/>
      </c>
      <c r="CU122" s="1225"/>
      <c r="CV122" s="1225"/>
      <c r="CW122" s="1225"/>
      <c r="CX122" s="1225"/>
      <c r="CY122" s="1225"/>
      <c r="CZ122" s="1225"/>
      <c r="DA122" s="1225"/>
      <c r="DB122" s="1225"/>
      <c r="DC122" s="1225"/>
      <c r="DD122" s="1225"/>
      <c r="DE122" s="1225"/>
      <c r="DF122" s="1225"/>
      <c r="DG122" s="1225"/>
      <c r="DH122" s="1225"/>
      <c r="DI122" s="1225"/>
      <c r="DJ122" s="1225"/>
      <c r="DK122" s="1225"/>
      <c r="DL122" s="1226"/>
      <c r="DM122" s="1227"/>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3"/>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3"/>
    </row>
    <row r="123" spans="1:234" ht="5.25" customHeight="1">
      <c r="A123" s="1925"/>
      <c r="B123" s="1644"/>
      <c r="C123" s="1644"/>
      <c r="D123" s="1644"/>
      <c r="E123" s="1645"/>
      <c r="F123" s="1428"/>
      <c r="G123" s="1430"/>
      <c r="H123" s="1504" t="s">
        <v>461</v>
      </c>
      <c r="I123" s="1504"/>
      <c r="J123" s="1504"/>
      <c r="K123" s="1504"/>
      <c r="L123" s="1504"/>
      <c r="M123" s="1504"/>
      <c r="N123" s="1276" t="str">
        <f>IF(入力シート!Y73&gt;=3,IF(入力シート!Y67&lt;16,入力シート!Z67,""),"")</f>
        <v/>
      </c>
      <c r="O123" s="1276"/>
      <c r="P123" s="1276"/>
      <c r="Q123" s="1276"/>
      <c r="R123" s="1276"/>
      <c r="S123" s="1276"/>
      <c r="T123" s="1276"/>
      <c r="U123" s="1276"/>
      <c r="V123" s="1276"/>
      <c r="W123" s="1276"/>
      <c r="X123" s="1276"/>
      <c r="Y123" s="1276"/>
      <c r="Z123" s="1276"/>
      <c r="AA123" s="1276"/>
      <c r="AB123" s="1276"/>
      <c r="AC123" s="1276" t="str">
        <f>IF(入力シート!Y73&gt;3,"外","")</f>
        <v/>
      </c>
      <c r="AD123" s="1276"/>
      <c r="AE123" s="1550"/>
      <c r="AF123" s="1550"/>
      <c r="AG123" s="1550"/>
      <c r="AH123" s="1550"/>
      <c r="AI123" s="1550"/>
      <c r="AJ123" s="1590"/>
      <c r="AK123" s="1590"/>
      <c r="AL123" s="1590"/>
      <c r="AM123" s="1590"/>
      <c r="AN123" s="1590"/>
      <c r="AO123" s="1590"/>
      <c r="AP123" s="1590"/>
      <c r="AQ123" s="1590"/>
      <c r="AR123" s="1590"/>
      <c r="AS123" s="1590"/>
      <c r="AT123" s="1590"/>
      <c r="AU123" s="1590"/>
      <c r="AV123" s="1590"/>
      <c r="AW123" s="1550"/>
      <c r="AX123" s="1550"/>
      <c r="AY123" s="1550"/>
      <c r="AZ123" s="1550"/>
      <c r="BA123" s="1550"/>
      <c r="BB123" s="1550"/>
      <c r="BC123" s="1550"/>
      <c r="BD123" s="1502"/>
      <c r="BE123" s="1502"/>
      <c r="BF123" s="1502"/>
      <c r="BG123" s="1502"/>
      <c r="BH123" s="1502"/>
      <c r="BI123" s="1504"/>
      <c r="BJ123" s="1504"/>
      <c r="BK123" s="1504"/>
      <c r="BL123" s="1504"/>
      <c r="BM123" s="1502"/>
      <c r="BN123" s="1502"/>
      <c r="BO123" s="1502"/>
      <c r="BP123" s="1502"/>
      <c r="BQ123" s="1554"/>
      <c r="BR123" s="2"/>
      <c r="BS123" s="2"/>
      <c r="BT123" s="1730"/>
      <c r="BU123" s="1731"/>
      <c r="BV123" s="1731"/>
      <c r="BW123" s="1731"/>
      <c r="BX123" s="1731"/>
      <c r="BY123" s="1731"/>
      <c r="BZ123" s="1753"/>
      <c r="CA123" s="1754"/>
      <c r="CB123" s="1754"/>
      <c r="CC123" s="1754"/>
      <c r="CD123" s="1754"/>
      <c r="CE123" s="1754"/>
      <c r="CF123" s="1754"/>
      <c r="CG123" s="1754"/>
      <c r="CH123" s="1754"/>
      <c r="CI123" s="1754"/>
      <c r="CJ123" s="1754"/>
      <c r="CK123" s="1754"/>
      <c r="CL123" s="1754"/>
      <c r="CM123" s="1754"/>
      <c r="CN123" s="1754"/>
      <c r="CO123" s="1755"/>
      <c r="CP123" s="1474"/>
      <c r="CQ123" s="1475"/>
      <c r="CR123" s="1475"/>
      <c r="CS123" s="1476"/>
      <c r="CT123" s="1224"/>
      <c r="CU123" s="1225"/>
      <c r="CV123" s="1225"/>
      <c r="CW123" s="1225"/>
      <c r="CX123" s="1225"/>
      <c r="CY123" s="1225"/>
      <c r="CZ123" s="1225"/>
      <c r="DA123" s="1225"/>
      <c r="DB123" s="1225"/>
      <c r="DC123" s="1225"/>
      <c r="DD123" s="1225"/>
      <c r="DE123" s="1225"/>
      <c r="DF123" s="1225"/>
      <c r="DG123" s="1225"/>
      <c r="DH123" s="1225"/>
      <c r="DI123" s="1225"/>
      <c r="DJ123" s="1225"/>
      <c r="DK123" s="1225"/>
      <c r="DL123" s="1228"/>
      <c r="DM123" s="1229"/>
      <c r="DN123" s="2"/>
      <c r="DO123" s="1948" t="s">
        <v>144</v>
      </c>
      <c r="DP123" s="1948"/>
      <c r="DQ123" s="1948"/>
      <c r="DR123" s="1948"/>
      <c r="DS123" s="1948"/>
      <c r="DT123" s="1948"/>
      <c r="DU123" s="1948"/>
      <c r="DV123" s="1948"/>
      <c r="DW123" s="1948"/>
      <c r="DX123" s="1948"/>
      <c r="DY123" s="1948"/>
      <c r="DZ123" s="1948"/>
      <c r="EA123" s="1948"/>
      <c r="EB123" s="1948"/>
      <c r="EC123" s="1948"/>
      <c r="ED123" s="1948"/>
      <c r="EE123" s="1948"/>
      <c r="EF123" s="1948"/>
      <c r="EG123" s="1948"/>
      <c r="EH123" s="1948"/>
      <c r="EI123" s="1948"/>
      <c r="EJ123" s="1948"/>
      <c r="EK123" s="1948"/>
      <c r="EL123" s="1948"/>
      <c r="EM123" s="1948"/>
      <c r="EN123" s="1948"/>
      <c r="EO123" s="1948"/>
      <c r="EP123" s="1948"/>
      <c r="EQ123" s="1948"/>
      <c r="ER123" s="1948"/>
      <c r="ES123" s="1948"/>
      <c r="ET123" s="1948"/>
      <c r="EU123" s="1948"/>
      <c r="EV123" s="1948"/>
      <c r="EW123" s="1948"/>
      <c r="EX123" s="1948"/>
      <c r="EY123" s="1948"/>
      <c r="EZ123" s="1948"/>
      <c r="FA123" s="1948"/>
      <c r="FB123" s="1948"/>
      <c r="FC123" s="1948"/>
      <c r="FD123" s="1948"/>
      <c r="FE123" s="1948"/>
      <c r="FF123" s="1948"/>
      <c r="FG123" s="1948"/>
      <c r="FH123" s="1948"/>
      <c r="FI123" s="1948"/>
      <c r="FJ123" s="1948"/>
      <c r="FK123" s="1948"/>
      <c r="FL123" s="1948"/>
      <c r="FM123" s="1948"/>
      <c r="FN123" s="1948"/>
      <c r="FO123" s="1948"/>
      <c r="FP123" s="1948"/>
      <c r="FQ123" s="1948"/>
      <c r="FR123" s="1948"/>
      <c r="FS123" s="1948"/>
      <c r="FT123" s="1948"/>
      <c r="FU123" s="1948"/>
      <c r="FV123" s="1948"/>
      <c r="FW123" s="8"/>
      <c r="FX123" s="8"/>
      <c r="FY123" s="8"/>
      <c r="FZ123" s="8"/>
      <c r="GA123" s="8"/>
      <c r="GB123" s="1948" t="s">
        <v>147</v>
      </c>
      <c r="GC123" s="1948"/>
      <c r="GD123" s="1948"/>
      <c r="GE123" s="1948"/>
      <c r="GF123" s="1948"/>
      <c r="GG123" s="1948"/>
      <c r="GH123" s="1948"/>
      <c r="GI123" s="1948"/>
      <c r="GJ123" s="1948"/>
      <c r="GK123" s="1948"/>
      <c r="GL123" s="1948"/>
      <c r="GM123" s="1948"/>
      <c r="GN123" s="1948"/>
      <c r="GO123" s="1948"/>
      <c r="GP123" s="1948"/>
      <c r="GQ123" s="1948"/>
      <c r="GR123" s="1948"/>
      <c r="GS123" s="1948"/>
      <c r="GT123" s="1948"/>
      <c r="GU123" s="1948"/>
      <c r="GV123" s="1948"/>
      <c r="GW123" s="1948"/>
      <c r="GX123" s="1948"/>
      <c r="GY123" s="1948"/>
      <c r="GZ123" s="1948"/>
      <c r="HA123" s="1948"/>
      <c r="HB123" s="1948"/>
      <c r="HC123" s="1948"/>
      <c r="HD123" s="1948"/>
      <c r="HE123" s="1948"/>
      <c r="HF123" s="1948"/>
      <c r="HG123" s="1948"/>
      <c r="HH123" s="1948"/>
      <c r="HI123" s="1948"/>
      <c r="HJ123" s="1948"/>
      <c r="HK123" s="1948"/>
      <c r="HL123" s="1948"/>
      <c r="HM123" s="1948"/>
      <c r="HN123" s="1948"/>
      <c r="HO123" s="1948"/>
      <c r="HP123" s="1948"/>
      <c r="HQ123" s="1948"/>
      <c r="HR123" s="1948"/>
      <c r="HS123" s="1948"/>
      <c r="HT123" s="1948"/>
      <c r="HU123" s="1948"/>
      <c r="HV123" s="1948"/>
      <c r="HW123" s="1948"/>
      <c r="HX123" s="1948"/>
      <c r="HY123" s="1948"/>
      <c r="HZ123" s="3"/>
    </row>
    <row r="124" spans="1:234" ht="5.25" customHeight="1">
      <c r="A124" s="1925"/>
      <c r="B124" s="1644"/>
      <c r="C124" s="1644"/>
      <c r="D124" s="1644"/>
      <c r="E124" s="1645"/>
      <c r="F124" s="1428"/>
      <c r="G124" s="1430"/>
      <c r="H124" s="1504"/>
      <c r="I124" s="1504"/>
      <c r="J124" s="1504"/>
      <c r="K124" s="1504"/>
      <c r="L124" s="1504"/>
      <c r="M124" s="1504"/>
      <c r="N124" s="1276"/>
      <c r="O124" s="1276"/>
      <c r="P124" s="1276"/>
      <c r="Q124" s="1276"/>
      <c r="R124" s="1276"/>
      <c r="S124" s="1276"/>
      <c r="T124" s="1276"/>
      <c r="U124" s="1276"/>
      <c r="V124" s="1276"/>
      <c r="W124" s="1276"/>
      <c r="X124" s="1276"/>
      <c r="Y124" s="1276"/>
      <c r="Z124" s="1276"/>
      <c r="AA124" s="1276"/>
      <c r="AB124" s="1276"/>
      <c r="AC124" s="1276"/>
      <c r="AD124" s="1276"/>
      <c r="AE124" s="1550"/>
      <c r="AF124" s="1550"/>
      <c r="AG124" s="1550"/>
      <c r="AH124" s="1550"/>
      <c r="AI124" s="1550"/>
      <c r="AJ124" s="1590"/>
      <c r="AK124" s="1590"/>
      <c r="AL124" s="1590"/>
      <c r="AM124" s="1590"/>
      <c r="AN124" s="1590"/>
      <c r="AO124" s="1590"/>
      <c r="AP124" s="1590"/>
      <c r="AQ124" s="1590"/>
      <c r="AR124" s="1590"/>
      <c r="AS124" s="1590"/>
      <c r="AT124" s="1590"/>
      <c r="AU124" s="1590"/>
      <c r="AV124" s="1590"/>
      <c r="AW124" s="1550"/>
      <c r="AX124" s="1550"/>
      <c r="AY124" s="1550"/>
      <c r="AZ124" s="1550"/>
      <c r="BA124" s="1550"/>
      <c r="BB124" s="1550"/>
      <c r="BC124" s="1550"/>
      <c r="BD124" s="1502"/>
      <c r="BE124" s="1502"/>
      <c r="BF124" s="1502"/>
      <c r="BG124" s="1502"/>
      <c r="BH124" s="1502"/>
      <c r="BI124" s="1504"/>
      <c r="BJ124" s="1504"/>
      <c r="BK124" s="1504"/>
      <c r="BL124" s="1504"/>
      <c r="BM124" s="1502"/>
      <c r="BN124" s="1502"/>
      <c r="BO124" s="1502"/>
      <c r="BP124" s="1502"/>
      <c r="BQ124" s="1554"/>
      <c r="BR124" s="2"/>
      <c r="BS124" s="2"/>
      <c r="BT124" s="1730"/>
      <c r="BU124" s="1731"/>
      <c r="BV124" s="1731"/>
      <c r="BW124" s="1731"/>
      <c r="BX124" s="1731"/>
      <c r="BY124" s="1731"/>
      <c r="BZ124" s="1753"/>
      <c r="CA124" s="1754"/>
      <c r="CB124" s="1754"/>
      <c r="CC124" s="1754"/>
      <c r="CD124" s="1754"/>
      <c r="CE124" s="1754"/>
      <c r="CF124" s="1754"/>
      <c r="CG124" s="1754"/>
      <c r="CH124" s="1754"/>
      <c r="CI124" s="1754"/>
      <c r="CJ124" s="1754"/>
      <c r="CK124" s="1754"/>
      <c r="CL124" s="1754"/>
      <c r="CM124" s="1754"/>
      <c r="CN124" s="1754"/>
      <c r="CO124" s="1755"/>
      <c r="CP124" s="1474"/>
      <c r="CQ124" s="1475"/>
      <c r="CR124" s="1475"/>
      <c r="CS124" s="1476"/>
      <c r="CT124" s="1224"/>
      <c r="CU124" s="1225"/>
      <c r="CV124" s="1225"/>
      <c r="CW124" s="1225"/>
      <c r="CX124" s="1225"/>
      <c r="CY124" s="1225"/>
      <c r="CZ124" s="1225"/>
      <c r="DA124" s="1225"/>
      <c r="DB124" s="1225"/>
      <c r="DC124" s="1225"/>
      <c r="DD124" s="1225"/>
      <c r="DE124" s="1225"/>
      <c r="DF124" s="1225"/>
      <c r="DG124" s="1225"/>
      <c r="DH124" s="1225"/>
      <c r="DI124" s="1225"/>
      <c r="DJ124" s="1225"/>
      <c r="DK124" s="1225"/>
      <c r="DL124" s="1228"/>
      <c r="DM124" s="1229"/>
      <c r="DN124" s="2"/>
      <c r="DO124" s="1948"/>
      <c r="DP124" s="1948"/>
      <c r="DQ124" s="1948"/>
      <c r="DR124" s="1948"/>
      <c r="DS124" s="1948"/>
      <c r="DT124" s="1948"/>
      <c r="DU124" s="1948"/>
      <c r="DV124" s="1948"/>
      <c r="DW124" s="1948"/>
      <c r="DX124" s="1948"/>
      <c r="DY124" s="1948"/>
      <c r="DZ124" s="1948"/>
      <c r="EA124" s="1948"/>
      <c r="EB124" s="1948"/>
      <c r="EC124" s="1948"/>
      <c r="ED124" s="1948"/>
      <c r="EE124" s="1948"/>
      <c r="EF124" s="1948"/>
      <c r="EG124" s="1948"/>
      <c r="EH124" s="1948"/>
      <c r="EI124" s="1948"/>
      <c r="EJ124" s="1948"/>
      <c r="EK124" s="1948"/>
      <c r="EL124" s="1948"/>
      <c r="EM124" s="1948"/>
      <c r="EN124" s="1948"/>
      <c r="EO124" s="1948"/>
      <c r="EP124" s="1948"/>
      <c r="EQ124" s="1948"/>
      <c r="ER124" s="1948"/>
      <c r="ES124" s="1948"/>
      <c r="ET124" s="1948"/>
      <c r="EU124" s="1948"/>
      <c r="EV124" s="1948"/>
      <c r="EW124" s="1948"/>
      <c r="EX124" s="1948"/>
      <c r="EY124" s="1948"/>
      <c r="EZ124" s="1948"/>
      <c r="FA124" s="1948"/>
      <c r="FB124" s="1948"/>
      <c r="FC124" s="1948"/>
      <c r="FD124" s="1948"/>
      <c r="FE124" s="1948"/>
      <c r="FF124" s="1948"/>
      <c r="FG124" s="1948"/>
      <c r="FH124" s="1948"/>
      <c r="FI124" s="1948"/>
      <c r="FJ124" s="1948"/>
      <c r="FK124" s="1948"/>
      <c r="FL124" s="1948"/>
      <c r="FM124" s="1948"/>
      <c r="FN124" s="1948"/>
      <c r="FO124" s="1948"/>
      <c r="FP124" s="1948"/>
      <c r="FQ124" s="1948"/>
      <c r="FR124" s="1948"/>
      <c r="FS124" s="1948"/>
      <c r="FT124" s="1948"/>
      <c r="FU124" s="1948"/>
      <c r="FV124" s="1948"/>
      <c r="FW124" s="8"/>
      <c r="FX124" s="8"/>
      <c r="FY124" s="8"/>
      <c r="FZ124" s="8"/>
      <c r="GA124" s="8"/>
      <c r="GB124" s="2056"/>
      <c r="GC124" s="2056"/>
      <c r="GD124" s="2056"/>
      <c r="GE124" s="2056"/>
      <c r="GF124" s="2056"/>
      <c r="GG124" s="2056"/>
      <c r="GH124" s="2056"/>
      <c r="GI124" s="2056"/>
      <c r="GJ124" s="2056"/>
      <c r="GK124" s="2056"/>
      <c r="GL124" s="2056"/>
      <c r="GM124" s="2056"/>
      <c r="GN124" s="2056"/>
      <c r="GO124" s="2056"/>
      <c r="GP124" s="2056"/>
      <c r="GQ124" s="2056"/>
      <c r="GR124" s="2056"/>
      <c r="GS124" s="2056"/>
      <c r="GT124" s="2056"/>
      <c r="GU124" s="2056"/>
      <c r="GV124" s="2056"/>
      <c r="GW124" s="2056"/>
      <c r="GX124" s="2056"/>
      <c r="GY124" s="2056"/>
      <c r="GZ124" s="2056"/>
      <c r="HA124" s="2056"/>
      <c r="HB124" s="2056"/>
      <c r="HC124" s="2056"/>
      <c r="HD124" s="2056"/>
      <c r="HE124" s="2056"/>
      <c r="HF124" s="2056"/>
      <c r="HG124" s="2056"/>
      <c r="HH124" s="2056"/>
      <c r="HI124" s="2056"/>
      <c r="HJ124" s="2056"/>
      <c r="HK124" s="2056"/>
      <c r="HL124" s="2056"/>
      <c r="HM124" s="2056"/>
      <c r="HN124" s="2056"/>
      <c r="HO124" s="2056"/>
      <c r="HP124" s="2056"/>
      <c r="HQ124" s="2056"/>
      <c r="HR124" s="2056"/>
      <c r="HS124" s="2056"/>
      <c r="HT124" s="2056"/>
      <c r="HU124" s="2056"/>
      <c r="HV124" s="2056"/>
      <c r="HW124" s="2056"/>
      <c r="HX124" s="2056"/>
      <c r="HY124" s="2056"/>
      <c r="HZ124" s="3"/>
    </row>
    <row r="125" spans="1:234" ht="5.25" customHeight="1">
      <c r="A125" s="1925"/>
      <c r="B125" s="1644"/>
      <c r="C125" s="1644"/>
      <c r="D125" s="1644"/>
      <c r="E125" s="1645"/>
      <c r="F125" s="1428"/>
      <c r="G125" s="1430"/>
      <c r="H125" s="1504"/>
      <c r="I125" s="1504"/>
      <c r="J125" s="1504"/>
      <c r="K125" s="1504"/>
      <c r="L125" s="1504"/>
      <c r="M125" s="1504"/>
      <c r="N125" s="1276"/>
      <c r="O125" s="1276"/>
      <c r="P125" s="1276"/>
      <c r="Q125" s="1276"/>
      <c r="R125" s="1276"/>
      <c r="S125" s="1276"/>
      <c r="T125" s="1276"/>
      <c r="U125" s="1276"/>
      <c r="V125" s="1276"/>
      <c r="W125" s="1276"/>
      <c r="X125" s="1276"/>
      <c r="Y125" s="1276"/>
      <c r="Z125" s="1276"/>
      <c r="AA125" s="1276"/>
      <c r="AB125" s="1276"/>
      <c r="AC125" s="1276"/>
      <c r="AD125" s="1276"/>
      <c r="AE125" s="1550"/>
      <c r="AF125" s="1550"/>
      <c r="AG125" s="1550"/>
      <c r="AH125" s="1550"/>
      <c r="AI125" s="1550"/>
      <c r="AJ125" s="1590"/>
      <c r="AK125" s="1590"/>
      <c r="AL125" s="1590"/>
      <c r="AM125" s="1590"/>
      <c r="AN125" s="1590"/>
      <c r="AO125" s="1590"/>
      <c r="AP125" s="1590"/>
      <c r="AQ125" s="1590"/>
      <c r="AR125" s="1590"/>
      <c r="AS125" s="1590"/>
      <c r="AT125" s="1590"/>
      <c r="AU125" s="1590"/>
      <c r="AV125" s="1590"/>
      <c r="AW125" s="1550"/>
      <c r="AX125" s="1550"/>
      <c r="AY125" s="1550"/>
      <c r="AZ125" s="1550"/>
      <c r="BA125" s="1550"/>
      <c r="BB125" s="1550"/>
      <c r="BC125" s="1550"/>
      <c r="BD125" s="1502"/>
      <c r="BE125" s="1502"/>
      <c r="BF125" s="1502"/>
      <c r="BG125" s="1502"/>
      <c r="BH125" s="1502"/>
      <c r="BI125" s="1504"/>
      <c r="BJ125" s="1504"/>
      <c r="BK125" s="1504"/>
      <c r="BL125" s="1504"/>
      <c r="BM125" s="1502"/>
      <c r="BN125" s="1502"/>
      <c r="BO125" s="1502"/>
      <c r="BP125" s="1502"/>
      <c r="BQ125" s="1554"/>
      <c r="BR125" s="2"/>
      <c r="BS125" s="2"/>
      <c r="BT125" s="1730"/>
      <c r="BU125" s="1731"/>
      <c r="BV125" s="1731"/>
      <c r="BW125" s="1731"/>
      <c r="BX125" s="1731"/>
      <c r="BY125" s="1731"/>
      <c r="BZ125" s="1753" t="s">
        <v>61</v>
      </c>
      <c r="CA125" s="1754"/>
      <c r="CB125" s="1754"/>
      <c r="CC125" s="1754"/>
      <c r="CD125" s="1754"/>
      <c r="CE125" s="1754"/>
      <c r="CF125" s="1754"/>
      <c r="CG125" s="1754"/>
      <c r="CH125" s="1754"/>
      <c r="CI125" s="1754"/>
      <c r="CJ125" s="1754"/>
      <c r="CK125" s="1754"/>
      <c r="CL125" s="1754"/>
      <c r="CM125" s="1754"/>
      <c r="CN125" s="1754"/>
      <c r="CO125" s="1755"/>
      <c r="CP125" s="1474" t="s">
        <v>502</v>
      </c>
      <c r="CQ125" s="1475"/>
      <c r="CR125" s="1475"/>
      <c r="CS125" s="1476"/>
      <c r="CT125" s="1224" t="str">
        <f>IF(入力シート!C6="","",換算!AS16)</f>
        <v/>
      </c>
      <c r="CU125" s="1225"/>
      <c r="CV125" s="1225"/>
      <c r="CW125" s="1225"/>
      <c r="CX125" s="1225"/>
      <c r="CY125" s="1225"/>
      <c r="CZ125" s="1225"/>
      <c r="DA125" s="1225"/>
      <c r="DB125" s="1225"/>
      <c r="DC125" s="1225"/>
      <c r="DD125" s="1225"/>
      <c r="DE125" s="1225"/>
      <c r="DF125" s="1225"/>
      <c r="DG125" s="1225"/>
      <c r="DH125" s="1225"/>
      <c r="DI125" s="1225"/>
      <c r="DJ125" s="1225"/>
      <c r="DK125" s="1225"/>
      <c r="DL125" s="1226"/>
      <c r="DM125" s="1227"/>
      <c r="DN125" s="2"/>
      <c r="DO125" s="2053" t="s">
        <v>476</v>
      </c>
      <c r="DP125" s="2053"/>
      <c r="DQ125" s="2053"/>
      <c r="DR125" s="2053"/>
      <c r="DS125" s="2053"/>
      <c r="DT125" s="2053"/>
      <c r="DU125" s="2053"/>
      <c r="DV125" s="2053"/>
      <c r="DW125" s="2053"/>
      <c r="DX125" s="2053"/>
      <c r="DY125" s="2053"/>
      <c r="DZ125" s="2053"/>
      <c r="EA125" s="2053"/>
      <c r="EB125" s="2053"/>
      <c r="EC125" s="2053"/>
      <c r="ED125" s="2053"/>
      <c r="EE125" s="2053"/>
      <c r="EF125" s="2053"/>
      <c r="EG125" s="2053"/>
      <c r="EH125" s="2053"/>
      <c r="EI125" s="2053"/>
      <c r="EJ125" s="2053"/>
      <c r="EK125" s="2053"/>
      <c r="EL125" s="2053"/>
      <c r="EM125" s="2053"/>
      <c r="EN125" s="2053"/>
      <c r="EO125" s="2053"/>
      <c r="EP125" s="2053"/>
      <c r="EQ125" s="2053"/>
      <c r="ER125" s="2053"/>
      <c r="ES125" s="2053"/>
      <c r="ET125" s="2053"/>
      <c r="EU125" s="2053"/>
      <c r="EV125" s="2053"/>
      <c r="EW125" s="2053"/>
      <c r="EX125" s="2053"/>
      <c r="EY125" s="2053"/>
      <c r="EZ125" s="2053"/>
      <c r="FA125" s="2053"/>
      <c r="FB125" s="2053"/>
      <c r="FC125" s="2053"/>
      <c r="FD125" s="2053"/>
      <c r="FE125" s="2053"/>
      <c r="FF125" s="2053"/>
      <c r="FG125" s="2053"/>
      <c r="FH125" s="2053"/>
      <c r="FI125" s="2053"/>
      <c r="FJ125" s="2053"/>
      <c r="FK125" s="2053"/>
      <c r="FL125" s="2053"/>
      <c r="FM125" s="2053"/>
      <c r="FN125" s="2053"/>
      <c r="FO125" s="2053"/>
      <c r="FP125" s="2053"/>
      <c r="FQ125" s="2053"/>
      <c r="FR125" s="2053"/>
      <c r="FS125" s="2053"/>
      <c r="FT125" s="2053"/>
      <c r="FU125" s="2053"/>
      <c r="FV125" s="2053"/>
      <c r="FW125" s="7"/>
      <c r="FX125" s="7"/>
      <c r="FY125" s="7"/>
      <c r="FZ125" s="7"/>
      <c r="GA125" s="7"/>
      <c r="GB125" s="1274" t="s">
        <v>477</v>
      </c>
      <c r="GC125" s="1777"/>
      <c r="GD125" s="1777"/>
      <c r="GE125" s="1777"/>
      <c r="GF125" s="1777"/>
      <c r="GG125" s="1777"/>
      <c r="GH125" s="1777"/>
      <c r="GI125" s="1777"/>
      <c r="GJ125" s="1777"/>
      <c r="GK125" s="1777"/>
      <c r="GL125" s="1777"/>
      <c r="GM125" s="1777"/>
      <c r="GN125" s="1777"/>
      <c r="GO125" s="1777"/>
      <c r="GP125" s="1777"/>
      <c r="GQ125" s="1777"/>
      <c r="GR125" s="1777"/>
      <c r="GS125" s="1777"/>
      <c r="GT125" s="1777"/>
      <c r="GU125" s="1777"/>
      <c r="GV125" s="1777"/>
      <c r="GW125" s="1777"/>
      <c r="GX125" s="1777"/>
      <c r="GY125" s="1777"/>
      <c r="GZ125" s="1813"/>
      <c r="HA125" s="1867" t="str">
        <f>IF(入力シート!C101="","",入力シート!C106)</f>
        <v/>
      </c>
      <c r="HB125" s="1868"/>
      <c r="HC125" s="1868"/>
      <c r="HD125" s="1868"/>
      <c r="HE125" s="1868"/>
      <c r="HF125" s="1868"/>
      <c r="HG125" s="1868"/>
      <c r="HH125" s="1868"/>
      <c r="HI125" s="1868"/>
      <c r="HJ125" s="1868"/>
      <c r="HK125" s="1869" t="str">
        <f>IF(入力シート!D106="","",入力シート!D106)</f>
        <v/>
      </c>
      <c r="HL125" s="1869"/>
      <c r="HM125" s="1869"/>
      <c r="HN125" s="1869"/>
      <c r="HO125" s="1869"/>
      <c r="HP125" s="1869"/>
      <c r="HQ125" s="1869"/>
      <c r="HR125" s="1869"/>
      <c r="HS125" s="1869"/>
      <c r="HT125" s="1869"/>
      <c r="HU125" s="1869"/>
      <c r="HV125" s="1869"/>
      <c r="HW125" s="1869"/>
      <c r="HX125" s="1865" t="s">
        <v>151</v>
      </c>
      <c r="HY125" s="1866"/>
      <c r="HZ125" s="3"/>
    </row>
    <row r="126" spans="1:234" ht="6" customHeight="1">
      <c r="A126" s="1925"/>
      <c r="B126" s="1644"/>
      <c r="C126" s="1644"/>
      <c r="D126" s="1644"/>
      <c r="E126" s="1645"/>
      <c r="F126" s="1428"/>
      <c r="G126" s="1430"/>
      <c r="H126" s="1563" t="s">
        <v>8</v>
      </c>
      <c r="I126" s="1552"/>
      <c r="J126" s="1552"/>
      <c r="K126" s="1552"/>
      <c r="L126" s="1552"/>
      <c r="M126" s="1552"/>
      <c r="N126" s="1552"/>
      <c r="O126" s="1552"/>
      <c r="P126" s="1552"/>
      <c r="Q126" s="1552"/>
      <c r="R126" s="1552"/>
      <c r="S126" s="1564"/>
      <c r="T126" s="1531" t="str">
        <f>IF(入力シート!Y73&gt;=3,IF(入力シート!Y67&lt;16,入力シート!AF67,""),"")</f>
        <v/>
      </c>
      <c r="U126" s="1569"/>
      <c r="V126" s="1570"/>
      <c r="W126" s="1547" t="str">
        <f>IF(入力シート!Y73&gt;=3,IF(入力シート!Y67&lt;16,入力シート!AG67,""),"")</f>
        <v/>
      </c>
      <c r="X126" s="1251"/>
      <c r="Y126" s="1561"/>
      <c r="Z126" s="1547" t="str">
        <f>IF(入力シート!Y73&gt;=3,IF(入力シート!Y67&lt;16,入力シート!AH67,""),"")</f>
        <v/>
      </c>
      <c r="AA126" s="1251"/>
      <c r="AB126" s="1561"/>
      <c r="AC126" s="1547" t="str">
        <f>IF(入力シート!Y73&gt;=3,IF(入力シート!Y67&lt;16,入力シート!AI67,""),"")</f>
        <v/>
      </c>
      <c r="AD126" s="1251"/>
      <c r="AE126" s="1589"/>
      <c r="AF126" s="1580" t="str">
        <f>IF(入力シート!Y73&gt;=3,IF(入力シート!Y67&lt;16,入力シート!AJ67,""),"")</f>
        <v/>
      </c>
      <c r="AG126" s="1581"/>
      <c r="AH126" s="1589"/>
      <c r="AI126" s="1580" t="str">
        <f>IF(入力シート!Y73&gt;=3,IF(入力シート!Y67&lt;16,入力シート!AK67,""),"")</f>
        <v/>
      </c>
      <c r="AJ126" s="1581"/>
      <c r="AK126" s="1581"/>
      <c r="AL126" s="1580" t="str">
        <f>IF(入力シート!Y73&gt;=3,IF(入力シート!Y67&lt;16,入力シート!AL67,""),"")</f>
        <v/>
      </c>
      <c r="AM126" s="1581"/>
      <c r="AN126" s="1589"/>
      <c r="AO126" s="1580" t="str">
        <f>IF(入力シート!Y73&gt;=3,IF(入力シート!Y67&lt;16,入力シート!AM67,""),"")</f>
        <v/>
      </c>
      <c r="AP126" s="1581"/>
      <c r="AQ126" s="1589"/>
      <c r="AR126" s="1580" t="str">
        <f>IF(入力シート!Y73&gt;=3,IF(入力シート!Y67&lt;16,入力シート!AN67,""),"")</f>
        <v/>
      </c>
      <c r="AS126" s="1581"/>
      <c r="AT126" s="1589"/>
      <c r="AU126" s="1580" t="str">
        <f>IF(入力シート!Y73&gt;=3,IF(入力シート!Y67&lt;16,入力シート!AO67,""),"")</f>
        <v/>
      </c>
      <c r="AV126" s="1581"/>
      <c r="AW126" s="1589"/>
      <c r="AX126" s="1580" t="str">
        <f>IF(入力シート!Y73&gt;=3,IF(入力シート!Y67&lt;16,入力シート!AP67,""),"")</f>
        <v/>
      </c>
      <c r="AY126" s="1581"/>
      <c r="AZ126" s="1589"/>
      <c r="BA126" s="1580" t="str">
        <f>IF(入力シート!Y73&gt;=3,IF(入力シート!Y67&lt;16,入力シート!AQ67,""),"")</f>
        <v/>
      </c>
      <c r="BB126" s="1581"/>
      <c r="BC126" s="1582"/>
      <c r="BD126" s="2017"/>
      <c r="BE126" s="2018"/>
      <c r="BF126" s="2018"/>
      <c r="BG126" s="2018"/>
      <c r="BH126" s="2018"/>
      <c r="BI126" s="2018"/>
      <c r="BJ126" s="2018"/>
      <c r="BK126" s="2018"/>
      <c r="BL126" s="2018"/>
      <c r="BM126" s="2018"/>
      <c r="BN126" s="2018"/>
      <c r="BO126" s="2018"/>
      <c r="BP126" s="2018"/>
      <c r="BQ126" s="2019"/>
      <c r="BR126" s="2"/>
      <c r="BS126" s="2"/>
      <c r="BT126" s="1730"/>
      <c r="BU126" s="1731"/>
      <c r="BV126" s="1731"/>
      <c r="BW126" s="1731"/>
      <c r="BX126" s="1731"/>
      <c r="BY126" s="1731"/>
      <c r="BZ126" s="1753"/>
      <c r="CA126" s="1754"/>
      <c r="CB126" s="1754"/>
      <c r="CC126" s="1754"/>
      <c r="CD126" s="1754"/>
      <c r="CE126" s="1754"/>
      <c r="CF126" s="1754"/>
      <c r="CG126" s="1754"/>
      <c r="CH126" s="1754"/>
      <c r="CI126" s="1754"/>
      <c r="CJ126" s="1754"/>
      <c r="CK126" s="1754"/>
      <c r="CL126" s="1754"/>
      <c r="CM126" s="1754"/>
      <c r="CN126" s="1754"/>
      <c r="CO126" s="1755"/>
      <c r="CP126" s="1474"/>
      <c r="CQ126" s="1475"/>
      <c r="CR126" s="1475"/>
      <c r="CS126" s="1476"/>
      <c r="CT126" s="1224"/>
      <c r="CU126" s="1225"/>
      <c r="CV126" s="1225"/>
      <c r="CW126" s="1225"/>
      <c r="CX126" s="1225"/>
      <c r="CY126" s="1225"/>
      <c r="CZ126" s="1225"/>
      <c r="DA126" s="1225"/>
      <c r="DB126" s="1225"/>
      <c r="DC126" s="1225"/>
      <c r="DD126" s="1225"/>
      <c r="DE126" s="1225"/>
      <c r="DF126" s="1225"/>
      <c r="DG126" s="1225"/>
      <c r="DH126" s="1225"/>
      <c r="DI126" s="1225"/>
      <c r="DJ126" s="1225"/>
      <c r="DK126" s="1225"/>
      <c r="DL126" s="1228"/>
      <c r="DM126" s="1229"/>
      <c r="DN126" s="2"/>
      <c r="DO126" s="2053"/>
      <c r="DP126" s="2053"/>
      <c r="DQ126" s="2053"/>
      <c r="DR126" s="2053"/>
      <c r="DS126" s="2053"/>
      <c r="DT126" s="2053"/>
      <c r="DU126" s="2053"/>
      <c r="DV126" s="2053"/>
      <c r="DW126" s="2053"/>
      <c r="DX126" s="2053"/>
      <c r="DY126" s="2053"/>
      <c r="DZ126" s="2053"/>
      <c r="EA126" s="2053"/>
      <c r="EB126" s="2053"/>
      <c r="EC126" s="2053"/>
      <c r="ED126" s="2053"/>
      <c r="EE126" s="2053"/>
      <c r="EF126" s="2053"/>
      <c r="EG126" s="2053"/>
      <c r="EH126" s="2053"/>
      <c r="EI126" s="2053"/>
      <c r="EJ126" s="2053"/>
      <c r="EK126" s="2053"/>
      <c r="EL126" s="2053"/>
      <c r="EM126" s="2053"/>
      <c r="EN126" s="2053"/>
      <c r="EO126" s="2053"/>
      <c r="EP126" s="2053"/>
      <c r="EQ126" s="2053"/>
      <c r="ER126" s="2053"/>
      <c r="ES126" s="2053"/>
      <c r="ET126" s="2053"/>
      <c r="EU126" s="2053"/>
      <c r="EV126" s="2053"/>
      <c r="EW126" s="2053"/>
      <c r="EX126" s="2053"/>
      <c r="EY126" s="2053"/>
      <c r="EZ126" s="2053"/>
      <c r="FA126" s="2053"/>
      <c r="FB126" s="2053"/>
      <c r="FC126" s="2053"/>
      <c r="FD126" s="2053"/>
      <c r="FE126" s="2053"/>
      <c r="FF126" s="2053"/>
      <c r="FG126" s="2053"/>
      <c r="FH126" s="2053"/>
      <c r="FI126" s="2053"/>
      <c r="FJ126" s="2053"/>
      <c r="FK126" s="2053"/>
      <c r="FL126" s="2053"/>
      <c r="FM126" s="2053"/>
      <c r="FN126" s="2053"/>
      <c r="FO126" s="2053"/>
      <c r="FP126" s="2053"/>
      <c r="FQ126" s="2053"/>
      <c r="FR126" s="2053"/>
      <c r="FS126" s="2053"/>
      <c r="FT126" s="2053"/>
      <c r="FU126" s="2053"/>
      <c r="FV126" s="2053"/>
      <c r="FW126" s="7"/>
      <c r="FX126" s="7"/>
      <c r="FY126" s="7"/>
      <c r="FZ126" s="7"/>
      <c r="GA126" s="7"/>
      <c r="GB126" s="1778"/>
      <c r="GC126" s="1348"/>
      <c r="GD126" s="1348"/>
      <c r="GE126" s="1348"/>
      <c r="GF126" s="1348"/>
      <c r="GG126" s="1348"/>
      <c r="GH126" s="1348"/>
      <c r="GI126" s="1348"/>
      <c r="GJ126" s="1348"/>
      <c r="GK126" s="1348"/>
      <c r="GL126" s="1348"/>
      <c r="GM126" s="1348"/>
      <c r="GN126" s="1348"/>
      <c r="GO126" s="1348"/>
      <c r="GP126" s="1348"/>
      <c r="GQ126" s="1348"/>
      <c r="GR126" s="1348"/>
      <c r="GS126" s="1348"/>
      <c r="GT126" s="1348"/>
      <c r="GU126" s="1348"/>
      <c r="GV126" s="1348"/>
      <c r="GW126" s="1348"/>
      <c r="GX126" s="1348"/>
      <c r="GY126" s="1348"/>
      <c r="GZ126" s="1349"/>
      <c r="HA126" s="1493"/>
      <c r="HB126" s="1494"/>
      <c r="HC126" s="1494"/>
      <c r="HD126" s="1494"/>
      <c r="HE126" s="1494"/>
      <c r="HF126" s="1494"/>
      <c r="HG126" s="1494"/>
      <c r="HH126" s="1494"/>
      <c r="HI126" s="1494"/>
      <c r="HJ126" s="1494"/>
      <c r="HK126" s="1306"/>
      <c r="HL126" s="1306"/>
      <c r="HM126" s="1306"/>
      <c r="HN126" s="1306"/>
      <c r="HO126" s="1306"/>
      <c r="HP126" s="1306"/>
      <c r="HQ126" s="1306"/>
      <c r="HR126" s="1306"/>
      <c r="HS126" s="1306"/>
      <c r="HT126" s="1306"/>
      <c r="HU126" s="1306"/>
      <c r="HV126" s="1306"/>
      <c r="HW126" s="1306"/>
      <c r="HX126" s="1795"/>
      <c r="HY126" s="1796"/>
      <c r="HZ126" s="3"/>
    </row>
    <row r="127" spans="1:234" ht="6" customHeight="1">
      <c r="A127" s="1926"/>
      <c r="B127" s="1927"/>
      <c r="C127" s="1927"/>
      <c r="D127" s="1927"/>
      <c r="E127" s="1928"/>
      <c r="F127" s="1429"/>
      <c r="G127" s="1498"/>
      <c r="H127" s="1423"/>
      <c r="I127" s="1424"/>
      <c r="J127" s="1424"/>
      <c r="K127" s="1424"/>
      <c r="L127" s="1424"/>
      <c r="M127" s="1424"/>
      <c r="N127" s="1424"/>
      <c r="O127" s="1424"/>
      <c r="P127" s="1424"/>
      <c r="Q127" s="1424"/>
      <c r="R127" s="1424"/>
      <c r="S127" s="1425"/>
      <c r="T127" s="1937"/>
      <c r="U127" s="1572"/>
      <c r="V127" s="1573"/>
      <c r="W127" s="1583"/>
      <c r="X127" s="1252"/>
      <c r="Y127" s="1585"/>
      <c r="Z127" s="1583"/>
      <c r="AA127" s="1252"/>
      <c r="AB127" s="1585"/>
      <c r="AC127" s="1583"/>
      <c r="AD127" s="1252"/>
      <c r="AE127" s="1585"/>
      <c r="AF127" s="1583"/>
      <c r="AG127" s="1252"/>
      <c r="AH127" s="1585"/>
      <c r="AI127" s="1583"/>
      <c r="AJ127" s="1252"/>
      <c r="AK127" s="1252"/>
      <c r="AL127" s="1583"/>
      <c r="AM127" s="1252"/>
      <c r="AN127" s="1585"/>
      <c r="AO127" s="1583"/>
      <c r="AP127" s="1252"/>
      <c r="AQ127" s="1585"/>
      <c r="AR127" s="1583"/>
      <c r="AS127" s="1252"/>
      <c r="AT127" s="1585"/>
      <c r="AU127" s="1583"/>
      <c r="AV127" s="1252"/>
      <c r="AW127" s="1585"/>
      <c r="AX127" s="1583"/>
      <c r="AY127" s="1252"/>
      <c r="AZ127" s="1585"/>
      <c r="BA127" s="1583"/>
      <c r="BB127" s="1252"/>
      <c r="BC127" s="1584"/>
      <c r="BD127" s="2026"/>
      <c r="BE127" s="2027"/>
      <c r="BF127" s="2027"/>
      <c r="BG127" s="2027"/>
      <c r="BH127" s="2027"/>
      <c r="BI127" s="2027"/>
      <c r="BJ127" s="2027"/>
      <c r="BK127" s="2027"/>
      <c r="BL127" s="2027"/>
      <c r="BM127" s="2027"/>
      <c r="BN127" s="2027"/>
      <c r="BO127" s="2027"/>
      <c r="BP127" s="2027"/>
      <c r="BQ127" s="2028"/>
      <c r="BR127" s="2"/>
      <c r="BS127" s="2"/>
      <c r="BT127" s="1730"/>
      <c r="BU127" s="1731"/>
      <c r="BV127" s="1731"/>
      <c r="BW127" s="1731"/>
      <c r="BX127" s="1731"/>
      <c r="BY127" s="1731"/>
      <c r="BZ127" s="1457"/>
      <c r="CA127" s="1458"/>
      <c r="CB127" s="1458"/>
      <c r="CC127" s="1458"/>
      <c r="CD127" s="1458"/>
      <c r="CE127" s="1458"/>
      <c r="CF127" s="1458"/>
      <c r="CG127" s="1458"/>
      <c r="CH127" s="1458"/>
      <c r="CI127" s="1458"/>
      <c r="CJ127" s="1458"/>
      <c r="CK127" s="1458"/>
      <c r="CL127" s="1458"/>
      <c r="CM127" s="1458"/>
      <c r="CN127" s="1458"/>
      <c r="CO127" s="1459"/>
      <c r="CP127" s="1468"/>
      <c r="CQ127" s="1469"/>
      <c r="CR127" s="1469"/>
      <c r="CS127" s="1470"/>
      <c r="CT127" s="1751"/>
      <c r="CU127" s="1752"/>
      <c r="CV127" s="1752"/>
      <c r="CW127" s="1752"/>
      <c r="CX127" s="1752"/>
      <c r="CY127" s="1752"/>
      <c r="CZ127" s="1752"/>
      <c r="DA127" s="1752"/>
      <c r="DB127" s="1752"/>
      <c r="DC127" s="1752"/>
      <c r="DD127" s="1752"/>
      <c r="DE127" s="1752"/>
      <c r="DF127" s="1752"/>
      <c r="DG127" s="1752"/>
      <c r="DH127" s="1752"/>
      <c r="DI127" s="1752"/>
      <c r="DJ127" s="1752"/>
      <c r="DK127" s="1752"/>
      <c r="DL127" s="1228"/>
      <c r="DM127" s="1229"/>
      <c r="DN127" s="2"/>
      <c r="DO127" s="2053"/>
      <c r="DP127" s="2053"/>
      <c r="DQ127" s="2053"/>
      <c r="DR127" s="2053"/>
      <c r="DS127" s="2053"/>
      <c r="DT127" s="2053"/>
      <c r="DU127" s="2053"/>
      <c r="DV127" s="2053"/>
      <c r="DW127" s="2053"/>
      <c r="DX127" s="2053"/>
      <c r="DY127" s="2053"/>
      <c r="DZ127" s="2053"/>
      <c r="EA127" s="2053"/>
      <c r="EB127" s="2053"/>
      <c r="EC127" s="2053"/>
      <c r="ED127" s="2053"/>
      <c r="EE127" s="2053"/>
      <c r="EF127" s="2053"/>
      <c r="EG127" s="2053"/>
      <c r="EH127" s="2053"/>
      <c r="EI127" s="2053"/>
      <c r="EJ127" s="2053"/>
      <c r="EK127" s="2053"/>
      <c r="EL127" s="2053"/>
      <c r="EM127" s="2053"/>
      <c r="EN127" s="2053"/>
      <c r="EO127" s="2053"/>
      <c r="EP127" s="2053"/>
      <c r="EQ127" s="2053"/>
      <c r="ER127" s="2053"/>
      <c r="ES127" s="2053"/>
      <c r="ET127" s="2053"/>
      <c r="EU127" s="2053"/>
      <c r="EV127" s="2053"/>
      <c r="EW127" s="2053"/>
      <c r="EX127" s="2053"/>
      <c r="EY127" s="2053"/>
      <c r="EZ127" s="2053"/>
      <c r="FA127" s="2053"/>
      <c r="FB127" s="2053"/>
      <c r="FC127" s="2053"/>
      <c r="FD127" s="2053"/>
      <c r="FE127" s="2053"/>
      <c r="FF127" s="2053"/>
      <c r="FG127" s="2053"/>
      <c r="FH127" s="2053"/>
      <c r="FI127" s="2053"/>
      <c r="FJ127" s="2053"/>
      <c r="FK127" s="2053"/>
      <c r="FL127" s="2053"/>
      <c r="FM127" s="2053"/>
      <c r="FN127" s="2053"/>
      <c r="FO127" s="2053"/>
      <c r="FP127" s="2053"/>
      <c r="FQ127" s="2053"/>
      <c r="FR127" s="2053"/>
      <c r="FS127" s="2053"/>
      <c r="FT127" s="2053"/>
      <c r="FU127" s="2053"/>
      <c r="FV127" s="2053"/>
      <c r="FW127" s="7"/>
      <c r="FX127" s="7"/>
      <c r="FY127" s="7"/>
      <c r="FZ127" s="7"/>
      <c r="GA127" s="7"/>
      <c r="GB127" s="1778"/>
      <c r="GC127" s="1348"/>
      <c r="GD127" s="1348"/>
      <c r="GE127" s="1348"/>
      <c r="GF127" s="1348"/>
      <c r="GG127" s="1348"/>
      <c r="GH127" s="1348"/>
      <c r="GI127" s="1348"/>
      <c r="GJ127" s="1348"/>
      <c r="GK127" s="1348"/>
      <c r="GL127" s="1348"/>
      <c r="GM127" s="1348"/>
      <c r="GN127" s="1348"/>
      <c r="GO127" s="1348"/>
      <c r="GP127" s="1348"/>
      <c r="GQ127" s="1348"/>
      <c r="GR127" s="1348"/>
      <c r="GS127" s="1348"/>
      <c r="GT127" s="1348"/>
      <c r="GU127" s="1348"/>
      <c r="GV127" s="1348"/>
      <c r="GW127" s="1348"/>
      <c r="GX127" s="1348"/>
      <c r="GY127" s="1348"/>
      <c r="GZ127" s="1349"/>
      <c r="HA127" s="1493"/>
      <c r="HB127" s="1494"/>
      <c r="HC127" s="1494"/>
      <c r="HD127" s="1494"/>
      <c r="HE127" s="1494"/>
      <c r="HF127" s="1494"/>
      <c r="HG127" s="1494"/>
      <c r="HH127" s="1494"/>
      <c r="HI127" s="1494"/>
      <c r="HJ127" s="1494"/>
      <c r="HK127" s="1306"/>
      <c r="HL127" s="1306"/>
      <c r="HM127" s="1306"/>
      <c r="HN127" s="1306"/>
      <c r="HO127" s="1306"/>
      <c r="HP127" s="1306"/>
      <c r="HQ127" s="1306"/>
      <c r="HR127" s="1306"/>
      <c r="HS127" s="1306"/>
      <c r="HT127" s="1306"/>
      <c r="HU127" s="1306"/>
      <c r="HV127" s="1306"/>
      <c r="HW127" s="1306"/>
      <c r="HX127" s="1795"/>
      <c r="HY127" s="1796"/>
      <c r="HZ127" s="3"/>
    </row>
    <row r="128" spans="1:234" ht="6" customHeight="1">
      <c r="A128" s="1745" t="s">
        <v>470</v>
      </c>
      <c r="B128" s="1745"/>
      <c r="C128" s="1745"/>
      <c r="D128" s="1745"/>
      <c r="E128" s="1745"/>
      <c r="F128" s="1745"/>
      <c r="G128" s="1745"/>
      <c r="H128" s="1745"/>
      <c r="I128" s="1745"/>
      <c r="J128" s="1745"/>
      <c r="K128" s="1745"/>
      <c r="L128" s="1745"/>
      <c r="M128" s="1745"/>
      <c r="N128" s="1745"/>
      <c r="O128" s="1745"/>
      <c r="P128" s="1745"/>
      <c r="Q128" s="1745"/>
      <c r="R128" s="1745"/>
      <c r="S128" s="1745"/>
      <c r="T128" s="1745"/>
      <c r="U128" s="1745"/>
      <c r="V128" s="1745"/>
      <c r="W128" s="1745"/>
      <c r="X128" s="1745"/>
      <c r="Y128" s="1745"/>
      <c r="Z128" s="1745"/>
      <c r="AA128" s="1745"/>
      <c r="AB128" s="1745"/>
      <c r="AC128" s="1745"/>
      <c r="AD128" s="1745"/>
      <c r="AE128" s="1745"/>
      <c r="AF128" s="1745"/>
      <c r="AG128" s="1745"/>
      <c r="AH128" s="1745"/>
      <c r="AI128" s="1745"/>
      <c r="AJ128" s="1745"/>
      <c r="AK128" s="1745"/>
      <c r="AL128" s="1745"/>
      <c r="AM128" s="1746"/>
      <c r="AN128" s="1929" t="s">
        <v>88</v>
      </c>
      <c r="AO128" s="1930"/>
      <c r="AP128" s="1930"/>
      <c r="AQ128" s="1930"/>
      <c r="AR128" s="1930"/>
      <c r="AS128" s="1930"/>
      <c r="AT128" s="1930"/>
      <c r="AU128" s="1930"/>
      <c r="AV128" s="1930"/>
      <c r="AW128" s="1930"/>
      <c r="AX128" s="1930"/>
      <c r="AY128" s="1930"/>
      <c r="AZ128" s="1931"/>
      <c r="BA128" s="2020" t="str">
        <f>IF(入力シート!AT64=0,"",入力シート!AT64)</f>
        <v/>
      </c>
      <c r="BB128" s="2021"/>
      <c r="BC128" s="2021"/>
      <c r="BD128" s="2021"/>
      <c r="BE128" s="2021"/>
      <c r="BF128" s="2021"/>
      <c r="BG128" s="2021"/>
      <c r="BH128" s="2021"/>
      <c r="BI128" s="2021"/>
      <c r="BJ128" s="2021"/>
      <c r="BK128" s="2021"/>
      <c r="BL128" s="2021"/>
      <c r="BM128" s="2021"/>
      <c r="BN128" s="2021"/>
      <c r="BO128" s="2021"/>
      <c r="BP128" s="2021"/>
      <c r="BQ128" s="2022"/>
      <c r="BR128" s="2"/>
      <c r="BS128" s="2"/>
      <c r="BT128" s="1730"/>
      <c r="BU128" s="1731"/>
      <c r="BV128" s="1731"/>
      <c r="BW128" s="1731"/>
      <c r="BX128" s="1731"/>
      <c r="BY128" s="1731"/>
      <c r="BZ128" s="1759" t="s">
        <v>692</v>
      </c>
      <c r="CA128" s="1760"/>
      <c r="CB128" s="1760"/>
      <c r="CC128" s="1760"/>
      <c r="CD128" s="1760"/>
      <c r="CE128" s="1760"/>
      <c r="CF128" s="1760"/>
      <c r="CG128" s="1760"/>
      <c r="CH128" s="1760"/>
      <c r="CI128" s="1760"/>
      <c r="CJ128" s="1760"/>
      <c r="CK128" s="1760"/>
      <c r="CL128" s="1760"/>
      <c r="CM128" s="1760"/>
      <c r="CN128" s="1760"/>
      <c r="CO128" s="1761"/>
      <c r="CP128" s="1471" t="s">
        <v>503</v>
      </c>
      <c r="CQ128" s="1472"/>
      <c r="CR128" s="1472"/>
      <c r="CS128" s="1473"/>
      <c r="CT128" s="1620" t="str">
        <f>IF(入力シート!C6="","",SUM(CT98:DK127))</f>
        <v/>
      </c>
      <c r="CU128" s="1621"/>
      <c r="CV128" s="1621"/>
      <c r="CW128" s="1621"/>
      <c r="CX128" s="1621"/>
      <c r="CY128" s="1621"/>
      <c r="CZ128" s="1621"/>
      <c r="DA128" s="1621"/>
      <c r="DB128" s="1621"/>
      <c r="DC128" s="1621"/>
      <c r="DD128" s="1621"/>
      <c r="DE128" s="1621"/>
      <c r="DF128" s="1621"/>
      <c r="DG128" s="1621"/>
      <c r="DH128" s="1621"/>
      <c r="DI128" s="1621"/>
      <c r="DJ128" s="1621"/>
      <c r="DK128" s="1621"/>
      <c r="DL128" s="1919"/>
      <c r="DM128" s="1920"/>
      <c r="DN128" s="2"/>
      <c r="DO128" s="2053"/>
      <c r="DP128" s="2053"/>
      <c r="DQ128" s="2053"/>
      <c r="DR128" s="2053"/>
      <c r="DS128" s="2053"/>
      <c r="DT128" s="2053"/>
      <c r="DU128" s="2053"/>
      <c r="DV128" s="2053"/>
      <c r="DW128" s="2053"/>
      <c r="DX128" s="2053"/>
      <c r="DY128" s="2053"/>
      <c r="DZ128" s="2053"/>
      <c r="EA128" s="2053"/>
      <c r="EB128" s="2053"/>
      <c r="EC128" s="2053"/>
      <c r="ED128" s="2053"/>
      <c r="EE128" s="2053"/>
      <c r="EF128" s="2053"/>
      <c r="EG128" s="2053"/>
      <c r="EH128" s="2053"/>
      <c r="EI128" s="2053"/>
      <c r="EJ128" s="2053"/>
      <c r="EK128" s="2053"/>
      <c r="EL128" s="2053"/>
      <c r="EM128" s="2053"/>
      <c r="EN128" s="2053"/>
      <c r="EO128" s="2053"/>
      <c r="EP128" s="2053"/>
      <c r="EQ128" s="2053"/>
      <c r="ER128" s="2053"/>
      <c r="ES128" s="2053"/>
      <c r="ET128" s="2053"/>
      <c r="EU128" s="2053"/>
      <c r="EV128" s="2053"/>
      <c r="EW128" s="2053"/>
      <c r="EX128" s="2053"/>
      <c r="EY128" s="2053"/>
      <c r="EZ128" s="2053"/>
      <c r="FA128" s="2053"/>
      <c r="FB128" s="2053"/>
      <c r="FC128" s="2053"/>
      <c r="FD128" s="2053"/>
      <c r="FE128" s="2053"/>
      <c r="FF128" s="2053"/>
      <c r="FG128" s="2053"/>
      <c r="FH128" s="2053"/>
      <c r="FI128" s="2053"/>
      <c r="FJ128" s="2053"/>
      <c r="FK128" s="2053"/>
      <c r="FL128" s="2053"/>
      <c r="FM128" s="2053"/>
      <c r="FN128" s="2053"/>
      <c r="FO128" s="2053"/>
      <c r="FP128" s="2053"/>
      <c r="FQ128" s="2053"/>
      <c r="FR128" s="2053"/>
      <c r="FS128" s="2053"/>
      <c r="FT128" s="2053"/>
      <c r="FU128" s="2053"/>
      <c r="FV128" s="2053"/>
      <c r="FW128" s="7"/>
      <c r="FX128" s="7"/>
      <c r="FY128" s="7"/>
      <c r="FZ128" s="7"/>
      <c r="GA128" s="7"/>
      <c r="GB128" s="1778"/>
      <c r="GC128" s="1348"/>
      <c r="GD128" s="1348"/>
      <c r="GE128" s="1348"/>
      <c r="GF128" s="1348"/>
      <c r="GG128" s="1348"/>
      <c r="GH128" s="1348"/>
      <c r="GI128" s="1348"/>
      <c r="GJ128" s="1348"/>
      <c r="GK128" s="1348"/>
      <c r="GL128" s="1348"/>
      <c r="GM128" s="1348"/>
      <c r="GN128" s="1348"/>
      <c r="GO128" s="1348"/>
      <c r="GP128" s="1348"/>
      <c r="GQ128" s="1348"/>
      <c r="GR128" s="1348"/>
      <c r="GS128" s="1348"/>
      <c r="GT128" s="1348"/>
      <c r="GU128" s="1348"/>
      <c r="GV128" s="1348"/>
      <c r="GW128" s="1348"/>
      <c r="GX128" s="1348"/>
      <c r="GY128" s="1348"/>
      <c r="GZ128" s="1349"/>
      <c r="HA128" s="1493"/>
      <c r="HB128" s="1494"/>
      <c r="HC128" s="1494"/>
      <c r="HD128" s="1494"/>
      <c r="HE128" s="1494"/>
      <c r="HF128" s="1494"/>
      <c r="HG128" s="1494"/>
      <c r="HH128" s="1494"/>
      <c r="HI128" s="1494"/>
      <c r="HJ128" s="1494"/>
      <c r="HK128" s="1306"/>
      <c r="HL128" s="1306"/>
      <c r="HM128" s="1306"/>
      <c r="HN128" s="1306"/>
      <c r="HO128" s="1306"/>
      <c r="HP128" s="1306"/>
      <c r="HQ128" s="1306"/>
      <c r="HR128" s="1306"/>
      <c r="HS128" s="1306"/>
      <c r="HT128" s="1306"/>
      <c r="HU128" s="1306"/>
      <c r="HV128" s="1306"/>
      <c r="HW128" s="1306"/>
      <c r="HX128" s="1795"/>
      <c r="HY128" s="1796"/>
      <c r="HZ128" s="3"/>
    </row>
    <row r="129" spans="1:234" ht="6" customHeight="1">
      <c r="A129" s="1747"/>
      <c r="B129" s="1747"/>
      <c r="C129" s="1747"/>
      <c r="D129" s="1747"/>
      <c r="E129" s="1747"/>
      <c r="F129" s="1747"/>
      <c r="G129" s="1747"/>
      <c r="H129" s="1747"/>
      <c r="I129" s="1747"/>
      <c r="J129" s="1747"/>
      <c r="K129" s="1747"/>
      <c r="L129" s="1747"/>
      <c r="M129" s="1747"/>
      <c r="N129" s="1747"/>
      <c r="O129" s="1747"/>
      <c r="P129" s="1747"/>
      <c r="Q129" s="1747"/>
      <c r="R129" s="1747"/>
      <c r="S129" s="1747"/>
      <c r="T129" s="1747"/>
      <c r="U129" s="1747"/>
      <c r="V129" s="1747"/>
      <c r="W129" s="1747"/>
      <c r="X129" s="1747"/>
      <c r="Y129" s="1747"/>
      <c r="Z129" s="1747"/>
      <c r="AA129" s="1747"/>
      <c r="AB129" s="1747"/>
      <c r="AC129" s="1747"/>
      <c r="AD129" s="1747"/>
      <c r="AE129" s="1747"/>
      <c r="AF129" s="1747"/>
      <c r="AG129" s="1747"/>
      <c r="AH129" s="1747"/>
      <c r="AI129" s="1747"/>
      <c r="AJ129" s="1747"/>
      <c r="AK129" s="1747"/>
      <c r="AL129" s="1747"/>
      <c r="AM129" s="1746"/>
      <c r="AN129" s="1929"/>
      <c r="AO129" s="1930"/>
      <c r="AP129" s="1930"/>
      <c r="AQ129" s="1930"/>
      <c r="AR129" s="1930"/>
      <c r="AS129" s="1930"/>
      <c r="AT129" s="1930"/>
      <c r="AU129" s="1930"/>
      <c r="AV129" s="1930"/>
      <c r="AW129" s="1930"/>
      <c r="AX129" s="1930"/>
      <c r="AY129" s="1930"/>
      <c r="AZ129" s="1931"/>
      <c r="BA129" s="2020"/>
      <c r="BB129" s="2021"/>
      <c r="BC129" s="2021"/>
      <c r="BD129" s="2021"/>
      <c r="BE129" s="2021"/>
      <c r="BF129" s="2021"/>
      <c r="BG129" s="2021"/>
      <c r="BH129" s="2021"/>
      <c r="BI129" s="2021"/>
      <c r="BJ129" s="2021"/>
      <c r="BK129" s="2021"/>
      <c r="BL129" s="2021"/>
      <c r="BM129" s="2021"/>
      <c r="BN129" s="2021"/>
      <c r="BO129" s="2021"/>
      <c r="BP129" s="2021"/>
      <c r="BQ129" s="2022"/>
      <c r="BR129" s="2"/>
      <c r="BS129" s="2"/>
      <c r="BT129" s="1730"/>
      <c r="BU129" s="1731"/>
      <c r="BV129" s="1731"/>
      <c r="BW129" s="1731"/>
      <c r="BX129" s="1731"/>
      <c r="BY129" s="1731"/>
      <c r="BZ129" s="1762"/>
      <c r="CA129" s="1763"/>
      <c r="CB129" s="1763"/>
      <c r="CC129" s="1763"/>
      <c r="CD129" s="1763"/>
      <c r="CE129" s="1763"/>
      <c r="CF129" s="1763"/>
      <c r="CG129" s="1763"/>
      <c r="CH129" s="1763"/>
      <c r="CI129" s="1763"/>
      <c r="CJ129" s="1763"/>
      <c r="CK129" s="1763"/>
      <c r="CL129" s="1763"/>
      <c r="CM129" s="1763"/>
      <c r="CN129" s="1763"/>
      <c r="CO129" s="1764"/>
      <c r="CP129" s="1474"/>
      <c r="CQ129" s="1475"/>
      <c r="CR129" s="1475"/>
      <c r="CS129" s="1476"/>
      <c r="CT129" s="1224"/>
      <c r="CU129" s="1225"/>
      <c r="CV129" s="1225"/>
      <c r="CW129" s="1225"/>
      <c r="CX129" s="1225"/>
      <c r="CY129" s="1225"/>
      <c r="CZ129" s="1225"/>
      <c r="DA129" s="1225"/>
      <c r="DB129" s="1225"/>
      <c r="DC129" s="1225"/>
      <c r="DD129" s="1225"/>
      <c r="DE129" s="1225"/>
      <c r="DF129" s="1225"/>
      <c r="DG129" s="1225"/>
      <c r="DH129" s="1225"/>
      <c r="DI129" s="1225"/>
      <c r="DJ129" s="1225"/>
      <c r="DK129" s="1225"/>
      <c r="DL129" s="1228"/>
      <c r="DM129" s="1229"/>
      <c r="DN129" s="2"/>
      <c r="DO129" s="2053"/>
      <c r="DP129" s="2053"/>
      <c r="DQ129" s="2053"/>
      <c r="DR129" s="2053"/>
      <c r="DS129" s="2053"/>
      <c r="DT129" s="2053"/>
      <c r="DU129" s="2053"/>
      <c r="DV129" s="2053"/>
      <c r="DW129" s="2053"/>
      <c r="DX129" s="2053"/>
      <c r="DY129" s="2053"/>
      <c r="DZ129" s="2053"/>
      <c r="EA129" s="2053"/>
      <c r="EB129" s="2053"/>
      <c r="EC129" s="2053"/>
      <c r="ED129" s="2053"/>
      <c r="EE129" s="2053"/>
      <c r="EF129" s="2053"/>
      <c r="EG129" s="2053"/>
      <c r="EH129" s="2053"/>
      <c r="EI129" s="2053"/>
      <c r="EJ129" s="2053"/>
      <c r="EK129" s="2053"/>
      <c r="EL129" s="2053"/>
      <c r="EM129" s="2053"/>
      <c r="EN129" s="2053"/>
      <c r="EO129" s="2053"/>
      <c r="EP129" s="2053"/>
      <c r="EQ129" s="2053"/>
      <c r="ER129" s="2053"/>
      <c r="ES129" s="2053"/>
      <c r="ET129" s="2053"/>
      <c r="EU129" s="2053"/>
      <c r="EV129" s="2053"/>
      <c r="EW129" s="2053"/>
      <c r="EX129" s="2053"/>
      <c r="EY129" s="2053"/>
      <c r="EZ129" s="2053"/>
      <c r="FA129" s="2053"/>
      <c r="FB129" s="2053"/>
      <c r="FC129" s="2053"/>
      <c r="FD129" s="2053"/>
      <c r="FE129" s="2053"/>
      <c r="FF129" s="2053"/>
      <c r="FG129" s="2053"/>
      <c r="FH129" s="2053"/>
      <c r="FI129" s="2053"/>
      <c r="FJ129" s="2053"/>
      <c r="FK129" s="2053"/>
      <c r="FL129" s="2053"/>
      <c r="FM129" s="2053"/>
      <c r="FN129" s="2053"/>
      <c r="FO129" s="2053"/>
      <c r="FP129" s="2053"/>
      <c r="FQ129" s="2053"/>
      <c r="FR129" s="2053"/>
      <c r="FS129" s="2053"/>
      <c r="FT129" s="2053"/>
      <c r="FU129" s="2053"/>
      <c r="FV129" s="2053"/>
      <c r="FW129" s="7"/>
      <c r="FX129" s="7"/>
      <c r="FY129" s="7"/>
      <c r="FZ129" s="7"/>
      <c r="GA129" s="7"/>
      <c r="GB129" s="1811" t="s">
        <v>478</v>
      </c>
      <c r="GC129" s="1345"/>
      <c r="GD129" s="1345"/>
      <c r="GE129" s="1345"/>
      <c r="GF129" s="1345"/>
      <c r="GG129" s="1345"/>
      <c r="GH129" s="1345"/>
      <c r="GI129" s="1345"/>
      <c r="GJ129" s="1345"/>
      <c r="GK129" s="1345"/>
      <c r="GL129" s="1345"/>
      <c r="GM129" s="1345"/>
      <c r="GN129" s="1345"/>
      <c r="GO129" s="1345"/>
      <c r="GP129" s="1345"/>
      <c r="GQ129" s="1345"/>
      <c r="GR129" s="1345"/>
      <c r="GS129" s="1345"/>
      <c r="GT129" s="1345"/>
      <c r="GU129" s="1345"/>
      <c r="GV129" s="1345"/>
      <c r="GW129" s="1345"/>
      <c r="GX129" s="1345"/>
      <c r="GY129" s="1345"/>
      <c r="GZ129" s="1346"/>
      <c r="HA129" s="1533" t="str">
        <f>IF(入力シート!K106="","",入力シート!K106)</f>
        <v/>
      </c>
      <c r="HB129" s="1534"/>
      <c r="HC129" s="1534"/>
      <c r="HD129" s="1534"/>
      <c r="HE129" s="1534"/>
      <c r="HF129" s="1534"/>
      <c r="HG129" s="1534"/>
      <c r="HH129" s="1534"/>
      <c r="HI129" s="1534"/>
      <c r="HJ129" s="1534"/>
      <c r="HK129" s="1304" t="str">
        <f>IF(入力シート!L106="","",入力シート!L106)</f>
        <v/>
      </c>
      <c r="HL129" s="1304"/>
      <c r="HM129" s="1304"/>
      <c r="HN129" s="1304"/>
      <c r="HO129" s="1304"/>
      <c r="HP129" s="1304"/>
      <c r="HQ129" s="1304"/>
      <c r="HR129" s="1304"/>
      <c r="HS129" s="1304"/>
      <c r="HT129" s="1304"/>
      <c r="HU129" s="1304"/>
      <c r="HV129" s="1304"/>
      <c r="HW129" s="1304"/>
      <c r="HX129" s="1298"/>
      <c r="HY129" s="1779"/>
      <c r="HZ129" s="2"/>
    </row>
    <row r="130" spans="1:234" ht="6" customHeight="1">
      <c r="A130" s="1747"/>
      <c r="B130" s="1747"/>
      <c r="C130" s="1747"/>
      <c r="D130" s="1747"/>
      <c r="E130" s="1747"/>
      <c r="F130" s="1747"/>
      <c r="G130" s="1747"/>
      <c r="H130" s="1747"/>
      <c r="I130" s="1747"/>
      <c r="J130" s="1747"/>
      <c r="K130" s="1747"/>
      <c r="L130" s="1747"/>
      <c r="M130" s="1747"/>
      <c r="N130" s="1747"/>
      <c r="O130" s="1747"/>
      <c r="P130" s="1747"/>
      <c r="Q130" s="1747"/>
      <c r="R130" s="1747"/>
      <c r="S130" s="1747"/>
      <c r="T130" s="1747"/>
      <c r="U130" s="1747"/>
      <c r="V130" s="1747"/>
      <c r="W130" s="1747"/>
      <c r="X130" s="1747"/>
      <c r="Y130" s="1747"/>
      <c r="Z130" s="1747"/>
      <c r="AA130" s="1747"/>
      <c r="AB130" s="1747"/>
      <c r="AC130" s="1747"/>
      <c r="AD130" s="1747"/>
      <c r="AE130" s="1747"/>
      <c r="AF130" s="1747"/>
      <c r="AG130" s="1747"/>
      <c r="AH130" s="1747"/>
      <c r="AI130" s="1747"/>
      <c r="AJ130" s="1747"/>
      <c r="AK130" s="1747"/>
      <c r="AL130" s="1747"/>
      <c r="AM130" s="1746"/>
      <c r="AN130" s="1932"/>
      <c r="AO130" s="1933"/>
      <c r="AP130" s="1933"/>
      <c r="AQ130" s="1933"/>
      <c r="AR130" s="1933"/>
      <c r="AS130" s="1933"/>
      <c r="AT130" s="1933"/>
      <c r="AU130" s="1933"/>
      <c r="AV130" s="1933"/>
      <c r="AW130" s="1933"/>
      <c r="AX130" s="1933"/>
      <c r="AY130" s="1933"/>
      <c r="AZ130" s="1934"/>
      <c r="BA130" s="2023"/>
      <c r="BB130" s="2024"/>
      <c r="BC130" s="2024"/>
      <c r="BD130" s="2024"/>
      <c r="BE130" s="2024"/>
      <c r="BF130" s="2024"/>
      <c r="BG130" s="2024"/>
      <c r="BH130" s="2024"/>
      <c r="BI130" s="2024"/>
      <c r="BJ130" s="2024"/>
      <c r="BK130" s="2024"/>
      <c r="BL130" s="2024"/>
      <c r="BM130" s="2024"/>
      <c r="BN130" s="2024"/>
      <c r="BO130" s="2024"/>
      <c r="BP130" s="2024"/>
      <c r="BQ130" s="2025"/>
      <c r="BR130" s="2"/>
      <c r="BS130" s="2"/>
      <c r="BT130" s="1730"/>
      <c r="BU130" s="1731"/>
      <c r="BV130" s="1731"/>
      <c r="BW130" s="1731"/>
      <c r="BX130" s="1731"/>
      <c r="BY130" s="1731"/>
      <c r="BZ130" s="1765"/>
      <c r="CA130" s="1766"/>
      <c r="CB130" s="1766"/>
      <c r="CC130" s="1766"/>
      <c r="CD130" s="1766"/>
      <c r="CE130" s="1766"/>
      <c r="CF130" s="1766"/>
      <c r="CG130" s="1766"/>
      <c r="CH130" s="1766"/>
      <c r="CI130" s="1766"/>
      <c r="CJ130" s="1766"/>
      <c r="CK130" s="1766"/>
      <c r="CL130" s="1766"/>
      <c r="CM130" s="1766"/>
      <c r="CN130" s="1766"/>
      <c r="CO130" s="1767"/>
      <c r="CP130" s="1742"/>
      <c r="CQ130" s="1743"/>
      <c r="CR130" s="1743"/>
      <c r="CS130" s="1744"/>
      <c r="CT130" s="1511"/>
      <c r="CU130" s="1512"/>
      <c r="CV130" s="1512"/>
      <c r="CW130" s="1512"/>
      <c r="CX130" s="1512"/>
      <c r="CY130" s="1512"/>
      <c r="CZ130" s="1512"/>
      <c r="DA130" s="1512"/>
      <c r="DB130" s="1512"/>
      <c r="DC130" s="1512"/>
      <c r="DD130" s="1512"/>
      <c r="DE130" s="1512"/>
      <c r="DF130" s="1512"/>
      <c r="DG130" s="1512"/>
      <c r="DH130" s="1512"/>
      <c r="DI130" s="1512"/>
      <c r="DJ130" s="1512"/>
      <c r="DK130" s="1512"/>
      <c r="DL130" s="1313"/>
      <c r="DM130" s="1314"/>
      <c r="DN130" s="2"/>
      <c r="DO130" s="2054"/>
      <c r="DP130" s="2054"/>
      <c r="DQ130" s="2054"/>
      <c r="DR130" s="2054"/>
      <c r="DS130" s="2054"/>
      <c r="DT130" s="2054"/>
      <c r="DU130" s="2054"/>
      <c r="DV130" s="2054"/>
      <c r="DW130" s="2054"/>
      <c r="DX130" s="2054"/>
      <c r="DY130" s="2054"/>
      <c r="DZ130" s="2054"/>
      <c r="EA130" s="2054"/>
      <c r="EB130" s="2054"/>
      <c r="EC130" s="2054"/>
      <c r="ED130" s="2054"/>
      <c r="EE130" s="2054"/>
      <c r="EF130" s="2054"/>
      <c r="EG130" s="2054"/>
      <c r="EH130" s="2054"/>
      <c r="EI130" s="2054"/>
      <c r="EJ130" s="2054"/>
      <c r="EK130" s="2054"/>
      <c r="EL130" s="2054"/>
      <c r="EM130" s="2054"/>
      <c r="EN130" s="2054"/>
      <c r="EO130" s="2054"/>
      <c r="EP130" s="2054"/>
      <c r="EQ130" s="2054"/>
      <c r="ER130" s="2054"/>
      <c r="ES130" s="2054"/>
      <c r="ET130" s="2054"/>
      <c r="EU130" s="2054"/>
      <c r="EV130" s="2054"/>
      <c r="EW130" s="2054"/>
      <c r="EX130" s="2054"/>
      <c r="EY130" s="2054"/>
      <c r="EZ130" s="2054"/>
      <c r="FA130" s="2054"/>
      <c r="FB130" s="2054"/>
      <c r="FC130" s="2054"/>
      <c r="FD130" s="2054"/>
      <c r="FE130" s="2054"/>
      <c r="FF130" s="2054"/>
      <c r="FG130" s="2054"/>
      <c r="FH130" s="2054"/>
      <c r="FI130" s="2054"/>
      <c r="FJ130" s="2054"/>
      <c r="FK130" s="2054"/>
      <c r="FL130" s="2054"/>
      <c r="FM130" s="2054"/>
      <c r="FN130" s="2054"/>
      <c r="FO130" s="2054"/>
      <c r="FP130" s="2054"/>
      <c r="FQ130" s="2054"/>
      <c r="FR130" s="2054"/>
      <c r="FS130" s="2054"/>
      <c r="FT130" s="2054"/>
      <c r="FU130" s="2054"/>
      <c r="FV130" s="2054"/>
      <c r="FW130" s="7"/>
      <c r="FX130" s="7"/>
      <c r="FY130" s="7"/>
      <c r="FZ130" s="7"/>
      <c r="GA130" s="7"/>
      <c r="GB130" s="1778"/>
      <c r="GC130" s="1348"/>
      <c r="GD130" s="1348"/>
      <c r="GE130" s="1348"/>
      <c r="GF130" s="1348"/>
      <c r="GG130" s="1348"/>
      <c r="GH130" s="1348"/>
      <c r="GI130" s="1348"/>
      <c r="GJ130" s="1348"/>
      <c r="GK130" s="1348"/>
      <c r="GL130" s="1348"/>
      <c r="GM130" s="1348"/>
      <c r="GN130" s="1348"/>
      <c r="GO130" s="1348"/>
      <c r="GP130" s="1348"/>
      <c r="GQ130" s="1348"/>
      <c r="GR130" s="1348"/>
      <c r="GS130" s="1348"/>
      <c r="GT130" s="1348"/>
      <c r="GU130" s="1348"/>
      <c r="GV130" s="1348"/>
      <c r="GW130" s="1348"/>
      <c r="GX130" s="1348"/>
      <c r="GY130" s="1348"/>
      <c r="GZ130" s="1349"/>
      <c r="HA130" s="1493"/>
      <c r="HB130" s="1494"/>
      <c r="HC130" s="1494"/>
      <c r="HD130" s="1494"/>
      <c r="HE130" s="1494"/>
      <c r="HF130" s="1494"/>
      <c r="HG130" s="1494"/>
      <c r="HH130" s="1494"/>
      <c r="HI130" s="1494"/>
      <c r="HJ130" s="1494"/>
      <c r="HK130" s="1306"/>
      <c r="HL130" s="1306"/>
      <c r="HM130" s="1306"/>
      <c r="HN130" s="1306"/>
      <c r="HO130" s="1306"/>
      <c r="HP130" s="1306"/>
      <c r="HQ130" s="1306"/>
      <c r="HR130" s="1306"/>
      <c r="HS130" s="1306"/>
      <c r="HT130" s="1306"/>
      <c r="HU130" s="1306"/>
      <c r="HV130" s="1306"/>
      <c r="HW130" s="1306"/>
      <c r="HX130" s="1300"/>
      <c r="HY130" s="1780"/>
      <c r="HZ130" s="2"/>
    </row>
    <row r="131" spans="1:234" ht="6" customHeight="1">
      <c r="A131" s="1365" t="s">
        <v>510</v>
      </c>
      <c r="B131" s="1566"/>
      <c r="C131" s="1566"/>
      <c r="D131" s="1566"/>
      <c r="E131" s="1566"/>
      <c r="F131" s="1566"/>
      <c r="G131" s="1566"/>
      <c r="H131" s="1566"/>
      <c r="I131" s="1566"/>
      <c r="J131" s="1567"/>
      <c r="K131" s="1170" t="s">
        <v>64</v>
      </c>
      <c r="L131" s="1171"/>
      <c r="M131" s="1171"/>
      <c r="N131" s="1171"/>
      <c r="O131" s="1171"/>
      <c r="P131" s="1171"/>
      <c r="Q131" s="1171"/>
      <c r="R131" s="1171"/>
      <c r="S131" s="1171"/>
      <c r="T131" s="1171"/>
      <c r="U131" s="1171"/>
      <c r="V131" s="1171"/>
      <c r="W131" s="1171"/>
      <c r="X131" s="1171"/>
      <c r="Y131" s="1171"/>
      <c r="Z131" s="1171"/>
      <c r="AA131" s="1171"/>
      <c r="AB131" s="1259"/>
      <c r="AC131" s="1170" t="s">
        <v>65</v>
      </c>
      <c r="AD131" s="1171"/>
      <c r="AE131" s="1171"/>
      <c r="AF131" s="1171"/>
      <c r="AG131" s="1171"/>
      <c r="AH131" s="1171"/>
      <c r="AI131" s="1171"/>
      <c r="AJ131" s="1171"/>
      <c r="AK131" s="1171"/>
      <c r="AL131" s="1171"/>
      <c r="AM131" s="1171"/>
      <c r="AN131" s="1171"/>
      <c r="AO131" s="1171"/>
      <c r="AP131" s="1171"/>
      <c r="AQ131" s="1171"/>
      <c r="AR131" s="1171"/>
      <c r="AS131" s="1171"/>
      <c r="AT131" s="1259"/>
      <c r="AU131" s="1170" t="s">
        <v>66</v>
      </c>
      <c r="AV131" s="1171"/>
      <c r="AW131" s="1171"/>
      <c r="AX131" s="1171"/>
      <c r="AY131" s="1171"/>
      <c r="AZ131" s="1171"/>
      <c r="BA131" s="1171"/>
      <c r="BB131" s="1171"/>
      <c r="BC131" s="1171"/>
      <c r="BD131" s="1171"/>
      <c r="BE131" s="1171"/>
      <c r="BF131" s="1171"/>
      <c r="BG131" s="1171"/>
      <c r="BH131" s="1171"/>
      <c r="BI131" s="1171"/>
      <c r="BJ131" s="1171"/>
      <c r="BK131" s="1171"/>
      <c r="BL131" s="1171"/>
      <c r="BM131" s="1171"/>
      <c r="BN131" s="1171"/>
      <c r="BO131" s="1171"/>
      <c r="BP131" s="1171"/>
      <c r="BQ131" s="1171"/>
      <c r="BR131" s="2"/>
      <c r="BS131" s="2"/>
      <c r="BT131" s="1730"/>
      <c r="BU131" s="1731"/>
      <c r="BV131" s="1731"/>
      <c r="BW131" s="1731"/>
      <c r="BX131" s="1731"/>
      <c r="BY131" s="1731"/>
      <c r="BZ131" s="1463" t="s">
        <v>43</v>
      </c>
      <c r="CA131" s="1464"/>
      <c r="CB131" s="1464"/>
      <c r="CC131" s="1464"/>
      <c r="CD131" s="1464"/>
      <c r="CE131" s="1464"/>
      <c r="CF131" s="1464"/>
      <c r="CG131" s="1464"/>
      <c r="CH131" s="1464"/>
      <c r="CI131" s="1464"/>
      <c r="CJ131" s="1464"/>
      <c r="CK131" s="1464"/>
      <c r="CL131" s="1464"/>
      <c r="CM131" s="1464"/>
      <c r="CN131" s="1464"/>
      <c r="CO131" s="1465"/>
      <c r="CP131" s="1454" t="s">
        <v>504</v>
      </c>
      <c r="CQ131" s="1455"/>
      <c r="CR131" s="1455"/>
      <c r="CS131" s="1456"/>
      <c r="CT131" s="1652" t="str">
        <f>IF(入力シート!J97="","",入力シート!J97)</f>
        <v/>
      </c>
      <c r="CU131" s="1653"/>
      <c r="CV131" s="1653"/>
      <c r="CW131" s="1653"/>
      <c r="CX131" s="1653"/>
      <c r="CY131" s="1653"/>
      <c r="CZ131" s="1653"/>
      <c r="DA131" s="1653"/>
      <c r="DB131" s="1653"/>
      <c r="DC131" s="1653"/>
      <c r="DD131" s="1653"/>
      <c r="DE131" s="1653"/>
      <c r="DF131" s="1653"/>
      <c r="DG131" s="1653"/>
      <c r="DH131" s="1653"/>
      <c r="DI131" s="1653"/>
      <c r="DJ131" s="1653"/>
      <c r="DK131" s="1653"/>
      <c r="DL131" s="1228"/>
      <c r="DM131" s="1229"/>
      <c r="DN131" s="2"/>
      <c r="DO131" s="1196" t="s">
        <v>145</v>
      </c>
      <c r="DP131" s="2051"/>
      <c r="DQ131" s="2051"/>
      <c r="DR131" s="2051"/>
      <c r="DS131" s="2051"/>
      <c r="DT131" s="2051"/>
      <c r="DU131" s="2051"/>
      <c r="DV131" s="2051"/>
      <c r="DW131" s="2051"/>
      <c r="DX131" s="2051"/>
      <c r="DY131" s="2051"/>
      <c r="DZ131" s="2051"/>
      <c r="EA131" s="2051"/>
      <c r="EB131" s="2051"/>
      <c r="EC131" s="2051"/>
      <c r="ED131" s="2051"/>
      <c r="EE131" s="2051"/>
      <c r="EF131" s="2051"/>
      <c r="EG131" s="2051"/>
      <c r="EH131" s="2051"/>
      <c r="EI131" s="2051"/>
      <c r="EJ131" s="2051"/>
      <c r="EK131" s="2051"/>
      <c r="EL131" s="2051"/>
      <c r="EM131" s="2051"/>
      <c r="EN131" s="2051"/>
      <c r="EO131" s="2051"/>
      <c r="EP131" s="2051"/>
      <c r="EQ131" s="2051"/>
      <c r="ER131" s="2051"/>
      <c r="ES131" s="2055" t="str">
        <f>IF(入力シート!B116="","",入力シート!B116)</f>
        <v/>
      </c>
      <c r="ET131" s="1869"/>
      <c r="EU131" s="1869"/>
      <c r="EV131" s="1869"/>
      <c r="EW131" s="1869"/>
      <c r="EX131" s="1869"/>
      <c r="EY131" s="1869"/>
      <c r="EZ131" s="1869"/>
      <c r="FA131" s="1869"/>
      <c r="FB131" s="1869"/>
      <c r="FC131" s="1869"/>
      <c r="FD131" s="1869"/>
      <c r="FE131" s="1869"/>
      <c r="FF131" s="1869"/>
      <c r="FG131" s="1869"/>
      <c r="FH131" s="1869"/>
      <c r="FI131" s="1869"/>
      <c r="FJ131" s="1869"/>
      <c r="FK131" s="1869"/>
      <c r="FL131" s="1869"/>
      <c r="FM131" s="1869"/>
      <c r="FN131" s="1869"/>
      <c r="FO131" s="1869"/>
      <c r="FP131" s="1869"/>
      <c r="FQ131" s="1869"/>
      <c r="FR131" s="1869"/>
      <c r="FS131" s="1869"/>
      <c r="FT131" s="1869"/>
      <c r="FU131" s="1865" t="s">
        <v>151</v>
      </c>
      <c r="FV131" s="1866"/>
      <c r="FW131" s="2"/>
      <c r="FX131" s="2"/>
      <c r="FY131" s="2"/>
      <c r="FZ131" s="2"/>
      <c r="GA131" s="2"/>
      <c r="GB131" s="1778"/>
      <c r="GC131" s="1348"/>
      <c r="GD131" s="1348"/>
      <c r="GE131" s="1348"/>
      <c r="GF131" s="1348"/>
      <c r="GG131" s="1348"/>
      <c r="GH131" s="1348"/>
      <c r="GI131" s="1348"/>
      <c r="GJ131" s="1348"/>
      <c r="GK131" s="1348"/>
      <c r="GL131" s="1348"/>
      <c r="GM131" s="1348"/>
      <c r="GN131" s="1348"/>
      <c r="GO131" s="1348"/>
      <c r="GP131" s="1348"/>
      <c r="GQ131" s="1348"/>
      <c r="GR131" s="1348"/>
      <c r="GS131" s="1348"/>
      <c r="GT131" s="1348"/>
      <c r="GU131" s="1348"/>
      <c r="GV131" s="1348"/>
      <c r="GW131" s="1348"/>
      <c r="GX131" s="1348"/>
      <c r="GY131" s="1348"/>
      <c r="GZ131" s="1349"/>
      <c r="HA131" s="1493"/>
      <c r="HB131" s="1494"/>
      <c r="HC131" s="1494"/>
      <c r="HD131" s="1494"/>
      <c r="HE131" s="1494"/>
      <c r="HF131" s="1494"/>
      <c r="HG131" s="1494"/>
      <c r="HH131" s="1494"/>
      <c r="HI131" s="1494"/>
      <c r="HJ131" s="1494"/>
      <c r="HK131" s="1306"/>
      <c r="HL131" s="1306"/>
      <c r="HM131" s="1306"/>
      <c r="HN131" s="1306"/>
      <c r="HO131" s="1306"/>
      <c r="HP131" s="1306"/>
      <c r="HQ131" s="1306"/>
      <c r="HR131" s="1306"/>
      <c r="HS131" s="1306"/>
      <c r="HT131" s="1306"/>
      <c r="HU131" s="1306"/>
      <c r="HV131" s="1306"/>
      <c r="HW131" s="1306"/>
      <c r="HX131" s="1300"/>
      <c r="HY131" s="1780"/>
      <c r="HZ131" s="2"/>
    </row>
    <row r="132" spans="1:234" ht="6" customHeight="1">
      <c r="A132" s="1566"/>
      <c r="B132" s="1566"/>
      <c r="C132" s="1566"/>
      <c r="D132" s="1566"/>
      <c r="E132" s="1566"/>
      <c r="F132" s="1566"/>
      <c r="G132" s="1566"/>
      <c r="H132" s="1566"/>
      <c r="I132" s="1566"/>
      <c r="J132" s="1567"/>
      <c r="K132" s="1172"/>
      <c r="L132" s="1173"/>
      <c r="M132" s="1173"/>
      <c r="N132" s="1173"/>
      <c r="O132" s="1173"/>
      <c r="P132" s="1173"/>
      <c r="Q132" s="1173"/>
      <c r="R132" s="1173"/>
      <c r="S132" s="1173"/>
      <c r="T132" s="1173"/>
      <c r="U132" s="1173"/>
      <c r="V132" s="1173"/>
      <c r="W132" s="1173"/>
      <c r="X132" s="1173"/>
      <c r="Y132" s="1173"/>
      <c r="Z132" s="1173"/>
      <c r="AA132" s="1173"/>
      <c r="AB132" s="1260"/>
      <c r="AC132" s="1172"/>
      <c r="AD132" s="1173"/>
      <c r="AE132" s="1173"/>
      <c r="AF132" s="1173"/>
      <c r="AG132" s="1173"/>
      <c r="AH132" s="1173"/>
      <c r="AI132" s="1173"/>
      <c r="AJ132" s="1173"/>
      <c r="AK132" s="1173"/>
      <c r="AL132" s="1173"/>
      <c r="AM132" s="1173"/>
      <c r="AN132" s="1173"/>
      <c r="AO132" s="1173"/>
      <c r="AP132" s="1173"/>
      <c r="AQ132" s="1173"/>
      <c r="AR132" s="1173"/>
      <c r="AS132" s="1173"/>
      <c r="AT132" s="1260"/>
      <c r="AU132" s="1172"/>
      <c r="AV132" s="1173"/>
      <c r="AW132" s="1173"/>
      <c r="AX132" s="1173"/>
      <c r="AY132" s="1173"/>
      <c r="AZ132" s="1173"/>
      <c r="BA132" s="1173"/>
      <c r="BB132" s="1173"/>
      <c r="BC132" s="1173"/>
      <c r="BD132" s="1173"/>
      <c r="BE132" s="1173"/>
      <c r="BF132" s="1173"/>
      <c r="BG132" s="1173"/>
      <c r="BH132" s="1173"/>
      <c r="BI132" s="1173"/>
      <c r="BJ132" s="1173"/>
      <c r="BK132" s="1173"/>
      <c r="BL132" s="1173"/>
      <c r="BM132" s="1173"/>
      <c r="BN132" s="1173"/>
      <c r="BO132" s="1173"/>
      <c r="BP132" s="1173"/>
      <c r="BQ132" s="1173"/>
      <c r="BR132" s="2"/>
      <c r="BS132" s="2"/>
      <c r="BT132" s="1730"/>
      <c r="BU132" s="1731"/>
      <c r="BV132" s="1731"/>
      <c r="BW132" s="1731"/>
      <c r="BX132" s="1731"/>
      <c r="BY132" s="1731"/>
      <c r="BZ132" s="1753"/>
      <c r="CA132" s="1754"/>
      <c r="CB132" s="1754"/>
      <c r="CC132" s="1754"/>
      <c r="CD132" s="1754"/>
      <c r="CE132" s="1754"/>
      <c r="CF132" s="1754"/>
      <c r="CG132" s="1754"/>
      <c r="CH132" s="1754"/>
      <c r="CI132" s="1754"/>
      <c r="CJ132" s="1754"/>
      <c r="CK132" s="1754"/>
      <c r="CL132" s="1754"/>
      <c r="CM132" s="1754"/>
      <c r="CN132" s="1754"/>
      <c r="CO132" s="1755"/>
      <c r="CP132" s="1474"/>
      <c r="CQ132" s="1475"/>
      <c r="CR132" s="1475"/>
      <c r="CS132" s="1476"/>
      <c r="CT132" s="1224"/>
      <c r="CU132" s="1225"/>
      <c r="CV132" s="1225"/>
      <c r="CW132" s="1225"/>
      <c r="CX132" s="1225"/>
      <c r="CY132" s="1225"/>
      <c r="CZ132" s="1225"/>
      <c r="DA132" s="1225"/>
      <c r="DB132" s="1225"/>
      <c r="DC132" s="1225"/>
      <c r="DD132" s="1225"/>
      <c r="DE132" s="1225"/>
      <c r="DF132" s="1225"/>
      <c r="DG132" s="1225"/>
      <c r="DH132" s="1225"/>
      <c r="DI132" s="1225"/>
      <c r="DJ132" s="1225"/>
      <c r="DK132" s="1225"/>
      <c r="DL132" s="1228"/>
      <c r="DM132" s="1229"/>
      <c r="DN132" s="2"/>
      <c r="DO132" s="1359"/>
      <c r="DP132" s="1202"/>
      <c r="DQ132" s="1202"/>
      <c r="DR132" s="1202"/>
      <c r="DS132" s="1202"/>
      <c r="DT132" s="1202"/>
      <c r="DU132" s="1202"/>
      <c r="DV132" s="1202"/>
      <c r="DW132" s="1202"/>
      <c r="DX132" s="1202"/>
      <c r="DY132" s="1202"/>
      <c r="DZ132" s="1202"/>
      <c r="EA132" s="1202"/>
      <c r="EB132" s="1202"/>
      <c r="EC132" s="1202"/>
      <c r="ED132" s="1202"/>
      <c r="EE132" s="1202"/>
      <c r="EF132" s="1202"/>
      <c r="EG132" s="1202"/>
      <c r="EH132" s="1202"/>
      <c r="EI132" s="1202"/>
      <c r="EJ132" s="1202"/>
      <c r="EK132" s="1202"/>
      <c r="EL132" s="1202"/>
      <c r="EM132" s="1202"/>
      <c r="EN132" s="1202"/>
      <c r="EO132" s="1202"/>
      <c r="EP132" s="1202"/>
      <c r="EQ132" s="1202"/>
      <c r="ER132" s="1202"/>
      <c r="ES132" s="1305"/>
      <c r="ET132" s="1306"/>
      <c r="EU132" s="1306"/>
      <c r="EV132" s="1306"/>
      <c r="EW132" s="1306"/>
      <c r="EX132" s="1306"/>
      <c r="EY132" s="1306"/>
      <c r="EZ132" s="1306"/>
      <c r="FA132" s="1306"/>
      <c r="FB132" s="1306"/>
      <c r="FC132" s="1306"/>
      <c r="FD132" s="1306"/>
      <c r="FE132" s="1306"/>
      <c r="FF132" s="1306"/>
      <c r="FG132" s="1306"/>
      <c r="FH132" s="1306"/>
      <c r="FI132" s="1306"/>
      <c r="FJ132" s="1306"/>
      <c r="FK132" s="1306"/>
      <c r="FL132" s="1306"/>
      <c r="FM132" s="1306"/>
      <c r="FN132" s="1306"/>
      <c r="FO132" s="1306"/>
      <c r="FP132" s="1306"/>
      <c r="FQ132" s="1306"/>
      <c r="FR132" s="1306"/>
      <c r="FS132" s="1306"/>
      <c r="FT132" s="1306"/>
      <c r="FU132" s="1795"/>
      <c r="FV132" s="1796"/>
      <c r="FW132" s="2"/>
      <c r="FX132" s="2"/>
      <c r="FY132" s="2"/>
      <c r="FZ132" s="2"/>
      <c r="GA132" s="2"/>
      <c r="GB132" s="1812"/>
      <c r="GC132" s="1351"/>
      <c r="GD132" s="1351"/>
      <c r="GE132" s="1351"/>
      <c r="GF132" s="1351"/>
      <c r="GG132" s="1351"/>
      <c r="GH132" s="1351"/>
      <c r="GI132" s="1351"/>
      <c r="GJ132" s="1351"/>
      <c r="GK132" s="1351"/>
      <c r="GL132" s="1351"/>
      <c r="GM132" s="1351"/>
      <c r="GN132" s="1351"/>
      <c r="GO132" s="1351"/>
      <c r="GP132" s="1351"/>
      <c r="GQ132" s="1351"/>
      <c r="GR132" s="1351"/>
      <c r="GS132" s="1351"/>
      <c r="GT132" s="1351"/>
      <c r="GU132" s="1351"/>
      <c r="GV132" s="1351"/>
      <c r="GW132" s="1351"/>
      <c r="GX132" s="1351"/>
      <c r="GY132" s="1351"/>
      <c r="GZ132" s="1352"/>
      <c r="HA132" s="1495"/>
      <c r="HB132" s="1496"/>
      <c r="HC132" s="1496"/>
      <c r="HD132" s="1496"/>
      <c r="HE132" s="1496"/>
      <c r="HF132" s="1496"/>
      <c r="HG132" s="1496"/>
      <c r="HH132" s="1496"/>
      <c r="HI132" s="1496"/>
      <c r="HJ132" s="1496"/>
      <c r="HK132" s="1306"/>
      <c r="HL132" s="1306"/>
      <c r="HM132" s="1306"/>
      <c r="HN132" s="1306"/>
      <c r="HO132" s="1306"/>
      <c r="HP132" s="1306"/>
      <c r="HQ132" s="1306"/>
      <c r="HR132" s="1306"/>
      <c r="HS132" s="1306"/>
      <c r="HT132" s="1306"/>
      <c r="HU132" s="1306"/>
      <c r="HV132" s="1306"/>
      <c r="HW132" s="1306"/>
      <c r="HX132" s="1300"/>
      <c r="HY132" s="1780"/>
      <c r="HZ132" s="3"/>
    </row>
    <row r="133" spans="1:234" ht="6" customHeight="1">
      <c r="A133" s="1566"/>
      <c r="B133" s="1566"/>
      <c r="C133" s="1566"/>
      <c r="D133" s="1566"/>
      <c r="E133" s="1566"/>
      <c r="F133" s="1566"/>
      <c r="G133" s="1566"/>
      <c r="H133" s="1566"/>
      <c r="I133" s="1566"/>
      <c r="J133" s="1567"/>
      <c r="K133" s="1568" t="str">
        <f>IF(入力シート!D97="","",入力シート!D97)</f>
        <v/>
      </c>
      <c r="L133" s="1569"/>
      <c r="M133" s="1569"/>
      <c r="N133" s="1569"/>
      <c r="O133" s="1569"/>
      <c r="P133" s="1569"/>
      <c r="Q133" s="1569"/>
      <c r="R133" s="1569"/>
      <c r="S133" s="1569"/>
      <c r="T133" s="1569"/>
      <c r="U133" s="1569"/>
      <c r="V133" s="1569"/>
      <c r="W133" s="1569"/>
      <c r="X133" s="1569"/>
      <c r="Y133" s="1569"/>
      <c r="Z133" s="1569"/>
      <c r="AA133" s="1569"/>
      <c r="AB133" s="1570"/>
      <c r="AC133" s="1577" t="str">
        <f>IF(入力シート!E97="","",入力シート!E97)</f>
        <v/>
      </c>
      <c r="AD133" s="1578"/>
      <c r="AE133" s="1578"/>
      <c r="AF133" s="1578"/>
      <c r="AG133" s="1578"/>
      <c r="AH133" s="1578"/>
      <c r="AI133" s="1578"/>
      <c r="AJ133" s="1578"/>
      <c r="AK133" s="1578"/>
      <c r="AL133" s="1578"/>
      <c r="AM133" s="1578"/>
      <c r="AN133" s="1578"/>
      <c r="AO133" s="1578"/>
      <c r="AP133" s="1578"/>
      <c r="AQ133" s="1578"/>
      <c r="AR133" s="1578"/>
      <c r="AS133" s="1578"/>
      <c r="AT133" s="1579"/>
      <c r="AU133" s="1568" t="str">
        <f>IF(入力シート!C97="","",入力シート!C97)</f>
        <v/>
      </c>
      <c r="AV133" s="1569"/>
      <c r="AW133" s="1569"/>
      <c r="AX133" s="1569"/>
      <c r="AY133" s="1569"/>
      <c r="AZ133" s="1569"/>
      <c r="BA133" s="1569"/>
      <c r="BB133" s="1569"/>
      <c r="BC133" s="1569"/>
      <c r="BD133" s="1569"/>
      <c r="BE133" s="1569"/>
      <c r="BF133" s="1569"/>
      <c r="BG133" s="1569"/>
      <c r="BH133" s="1569"/>
      <c r="BI133" s="1569"/>
      <c r="BJ133" s="1569"/>
      <c r="BK133" s="1569"/>
      <c r="BL133" s="1569"/>
      <c r="BM133" s="1569"/>
      <c r="BN133" s="1569"/>
      <c r="BO133" s="1569"/>
      <c r="BP133" s="1569"/>
      <c r="BQ133" s="1569"/>
      <c r="BR133" s="2"/>
      <c r="BS133" s="2"/>
      <c r="BT133" s="1730"/>
      <c r="BU133" s="1731"/>
      <c r="BV133" s="1731"/>
      <c r="BW133" s="1731"/>
      <c r="BX133" s="1731"/>
      <c r="BY133" s="1731"/>
      <c r="BZ133" s="1753"/>
      <c r="CA133" s="1754"/>
      <c r="CB133" s="1754"/>
      <c r="CC133" s="1754"/>
      <c r="CD133" s="1754"/>
      <c r="CE133" s="1754"/>
      <c r="CF133" s="1754"/>
      <c r="CG133" s="1754"/>
      <c r="CH133" s="1754"/>
      <c r="CI133" s="1754"/>
      <c r="CJ133" s="1754"/>
      <c r="CK133" s="1754"/>
      <c r="CL133" s="1754"/>
      <c r="CM133" s="1754"/>
      <c r="CN133" s="1754"/>
      <c r="CO133" s="1755"/>
      <c r="CP133" s="1474"/>
      <c r="CQ133" s="1475"/>
      <c r="CR133" s="1475"/>
      <c r="CS133" s="1476"/>
      <c r="CT133" s="1224"/>
      <c r="CU133" s="1225"/>
      <c r="CV133" s="1225"/>
      <c r="CW133" s="1225"/>
      <c r="CX133" s="1225"/>
      <c r="CY133" s="1225"/>
      <c r="CZ133" s="1225"/>
      <c r="DA133" s="1225"/>
      <c r="DB133" s="1225"/>
      <c r="DC133" s="1225"/>
      <c r="DD133" s="1225"/>
      <c r="DE133" s="1225"/>
      <c r="DF133" s="1225"/>
      <c r="DG133" s="1225"/>
      <c r="DH133" s="1225"/>
      <c r="DI133" s="1225"/>
      <c r="DJ133" s="1225"/>
      <c r="DK133" s="1225"/>
      <c r="DL133" s="1228"/>
      <c r="DM133" s="1229"/>
      <c r="DN133" s="2"/>
      <c r="DO133" s="1359"/>
      <c r="DP133" s="1202"/>
      <c r="DQ133" s="1202"/>
      <c r="DR133" s="1202"/>
      <c r="DS133" s="1202"/>
      <c r="DT133" s="1202"/>
      <c r="DU133" s="1202"/>
      <c r="DV133" s="1202"/>
      <c r="DW133" s="1202"/>
      <c r="DX133" s="1202"/>
      <c r="DY133" s="1202"/>
      <c r="DZ133" s="1202"/>
      <c r="EA133" s="1202"/>
      <c r="EB133" s="1202"/>
      <c r="EC133" s="1202"/>
      <c r="ED133" s="1202"/>
      <c r="EE133" s="1202"/>
      <c r="EF133" s="1202"/>
      <c r="EG133" s="1202"/>
      <c r="EH133" s="1202"/>
      <c r="EI133" s="1202"/>
      <c r="EJ133" s="1202"/>
      <c r="EK133" s="1202"/>
      <c r="EL133" s="1202"/>
      <c r="EM133" s="1202"/>
      <c r="EN133" s="1202"/>
      <c r="EO133" s="1202"/>
      <c r="EP133" s="1202"/>
      <c r="EQ133" s="1202"/>
      <c r="ER133" s="1202"/>
      <c r="ES133" s="1305"/>
      <c r="ET133" s="1306"/>
      <c r="EU133" s="1306"/>
      <c r="EV133" s="1306"/>
      <c r="EW133" s="1306"/>
      <c r="EX133" s="1306"/>
      <c r="EY133" s="1306"/>
      <c r="EZ133" s="1306"/>
      <c r="FA133" s="1306"/>
      <c r="FB133" s="1306"/>
      <c r="FC133" s="1306"/>
      <c r="FD133" s="1306"/>
      <c r="FE133" s="1306"/>
      <c r="FF133" s="1306"/>
      <c r="FG133" s="1306"/>
      <c r="FH133" s="1306"/>
      <c r="FI133" s="1306"/>
      <c r="FJ133" s="1306"/>
      <c r="FK133" s="1306"/>
      <c r="FL133" s="1306"/>
      <c r="FM133" s="1306"/>
      <c r="FN133" s="1306"/>
      <c r="FO133" s="1306"/>
      <c r="FP133" s="1306"/>
      <c r="FQ133" s="1306"/>
      <c r="FR133" s="1306"/>
      <c r="FS133" s="1306"/>
      <c r="FT133" s="1306"/>
      <c r="FU133" s="1795"/>
      <c r="FV133" s="1796"/>
      <c r="FW133" s="2"/>
      <c r="FX133" s="2"/>
      <c r="FY133" s="2"/>
      <c r="FZ133" s="2"/>
      <c r="GA133" s="2"/>
      <c r="GB133" s="1855" t="s">
        <v>148</v>
      </c>
      <c r="GC133" s="1300"/>
      <c r="GD133" s="1300"/>
      <c r="GE133" s="1300"/>
      <c r="GF133" s="1300"/>
      <c r="GG133" s="1300"/>
      <c r="GH133" s="1300"/>
      <c r="GI133" s="1300"/>
      <c r="GJ133" s="1300"/>
      <c r="GK133" s="1300"/>
      <c r="GL133" s="1300"/>
      <c r="GM133" s="1300"/>
      <c r="GN133" s="1300"/>
      <c r="GO133" s="1857" t="s">
        <v>149</v>
      </c>
      <c r="GP133" s="1858"/>
      <c r="GQ133" s="1858"/>
      <c r="GR133" s="1858"/>
      <c r="GS133" s="1858"/>
      <c r="GT133" s="1858"/>
      <c r="GU133" s="1858"/>
      <c r="GV133" s="1858"/>
      <c r="GW133" s="1858"/>
      <c r="GX133" s="1858"/>
      <c r="GY133" s="1858"/>
      <c r="GZ133" s="1859"/>
      <c r="HA133" s="1534" t="str">
        <f>IF(入力シート!E106="",IF(入力シート!G106="","",入力シート!G106),入力シート!E106)</f>
        <v/>
      </c>
      <c r="HB133" s="1534"/>
      <c r="HC133" s="1534"/>
      <c r="HD133" s="1534"/>
      <c r="HE133" s="1534"/>
      <c r="HF133" s="1534"/>
      <c r="HG133" s="1534"/>
      <c r="HH133" s="1534"/>
      <c r="HI133" s="1534"/>
      <c r="HJ133" s="1534"/>
      <c r="HK133" s="1381" t="str">
        <f>IF(入力シート!H107=0,"",入力シート!H107)</f>
        <v/>
      </c>
      <c r="HL133" s="1381"/>
      <c r="HM133" s="1381"/>
      <c r="HN133" s="1381"/>
      <c r="HO133" s="1381"/>
      <c r="HP133" s="1381"/>
      <c r="HQ133" s="1381"/>
      <c r="HR133" s="1381"/>
      <c r="HS133" s="1381"/>
      <c r="HT133" s="1381"/>
      <c r="HU133" s="1381"/>
      <c r="HV133" s="1381"/>
      <c r="HW133" s="1381"/>
      <c r="HX133" s="1298"/>
      <c r="HY133" s="1779"/>
      <c r="HZ133" s="3"/>
    </row>
    <row r="134" spans="1:234" ht="6" customHeight="1">
      <c r="A134" s="1566"/>
      <c r="B134" s="1566"/>
      <c r="C134" s="1566"/>
      <c r="D134" s="1566"/>
      <c r="E134" s="1566"/>
      <c r="F134" s="1566"/>
      <c r="G134" s="1566"/>
      <c r="H134" s="1566"/>
      <c r="I134" s="1566"/>
      <c r="J134" s="1567"/>
      <c r="K134" s="1571"/>
      <c r="L134" s="1572"/>
      <c r="M134" s="1572"/>
      <c r="N134" s="1572"/>
      <c r="O134" s="1572"/>
      <c r="P134" s="1572"/>
      <c r="Q134" s="1572"/>
      <c r="R134" s="1572"/>
      <c r="S134" s="1572"/>
      <c r="T134" s="1572"/>
      <c r="U134" s="1572"/>
      <c r="V134" s="1572"/>
      <c r="W134" s="1572"/>
      <c r="X134" s="1572"/>
      <c r="Y134" s="1572"/>
      <c r="Z134" s="1572"/>
      <c r="AA134" s="1572"/>
      <c r="AB134" s="1573"/>
      <c r="AC134" s="1571"/>
      <c r="AD134" s="1572"/>
      <c r="AE134" s="1572"/>
      <c r="AF134" s="1572"/>
      <c r="AG134" s="1572"/>
      <c r="AH134" s="1572"/>
      <c r="AI134" s="1572"/>
      <c r="AJ134" s="1572"/>
      <c r="AK134" s="1572"/>
      <c r="AL134" s="1572"/>
      <c r="AM134" s="1572"/>
      <c r="AN134" s="1572"/>
      <c r="AO134" s="1572"/>
      <c r="AP134" s="1572"/>
      <c r="AQ134" s="1572"/>
      <c r="AR134" s="1572"/>
      <c r="AS134" s="1572"/>
      <c r="AT134" s="1573"/>
      <c r="AU134" s="1571"/>
      <c r="AV134" s="1572"/>
      <c r="AW134" s="1572"/>
      <c r="AX134" s="1572"/>
      <c r="AY134" s="1572"/>
      <c r="AZ134" s="1572"/>
      <c r="BA134" s="1572"/>
      <c r="BB134" s="1572"/>
      <c r="BC134" s="1572"/>
      <c r="BD134" s="1572"/>
      <c r="BE134" s="1572"/>
      <c r="BF134" s="1572"/>
      <c r="BG134" s="1572"/>
      <c r="BH134" s="1572"/>
      <c r="BI134" s="1572"/>
      <c r="BJ134" s="1572"/>
      <c r="BK134" s="1572"/>
      <c r="BL134" s="1572"/>
      <c r="BM134" s="1572"/>
      <c r="BN134" s="1572"/>
      <c r="BO134" s="1572"/>
      <c r="BP134" s="1572"/>
      <c r="BQ134" s="1572"/>
      <c r="BR134" s="2"/>
      <c r="BS134" s="2"/>
      <c r="BT134" s="1730"/>
      <c r="BU134" s="1731"/>
      <c r="BV134" s="1731"/>
      <c r="BW134" s="1731"/>
      <c r="BX134" s="1731"/>
      <c r="BY134" s="1731"/>
      <c r="BZ134" s="1457" t="s">
        <v>52</v>
      </c>
      <c r="CA134" s="1458"/>
      <c r="CB134" s="1458"/>
      <c r="CC134" s="1458"/>
      <c r="CD134" s="1458"/>
      <c r="CE134" s="1458"/>
      <c r="CF134" s="1458"/>
      <c r="CG134" s="1458"/>
      <c r="CH134" s="1458"/>
      <c r="CI134" s="1458"/>
      <c r="CJ134" s="1768" t="s">
        <v>53</v>
      </c>
      <c r="CK134" s="1769"/>
      <c r="CL134" s="1770"/>
      <c r="CM134" s="1354" t="str">
        <f>IF(入力シート!C78="","",IF(入力シート!C78="通常","","1"))</f>
        <v/>
      </c>
      <c r="CN134" s="1354"/>
      <c r="CO134" s="1490"/>
      <c r="CP134" s="1474" t="s">
        <v>505</v>
      </c>
      <c r="CQ134" s="1475"/>
      <c r="CR134" s="1475"/>
      <c r="CS134" s="1476"/>
      <c r="CT134" s="1224" t="str">
        <f>IF(入力シート!J78="","",入力シート!J78)</f>
        <v/>
      </c>
      <c r="CU134" s="1225"/>
      <c r="CV134" s="1225"/>
      <c r="CW134" s="1225"/>
      <c r="CX134" s="1225"/>
      <c r="CY134" s="1225"/>
      <c r="CZ134" s="1225"/>
      <c r="DA134" s="1225"/>
      <c r="DB134" s="1225"/>
      <c r="DC134" s="1225"/>
      <c r="DD134" s="1225"/>
      <c r="DE134" s="1225"/>
      <c r="DF134" s="1225"/>
      <c r="DG134" s="1225"/>
      <c r="DH134" s="1225"/>
      <c r="DI134" s="1225"/>
      <c r="DJ134" s="1225"/>
      <c r="DK134" s="1225"/>
      <c r="DL134" s="1226"/>
      <c r="DM134" s="1227"/>
      <c r="DN134" s="2"/>
      <c r="DO134" s="1359"/>
      <c r="DP134" s="1202"/>
      <c r="DQ134" s="1202"/>
      <c r="DR134" s="1202"/>
      <c r="DS134" s="1202"/>
      <c r="DT134" s="1202"/>
      <c r="DU134" s="1202"/>
      <c r="DV134" s="1202"/>
      <c r="DW134" s="1202"/>
      <c r="DX134" s="1202"/>
      <c r="DY134" s="1202"/>
      <c r="DZ134" s="1202"/>
      <c r="EA134" s="1202"/>
      <c r="EB134" s="1202"/>
      <c r="EC134" s="1202"/>
      <c r="ED134" s="1202"/>
      <c r="EE134" s="1202"/>
      <c r="EF134" s="1202"/>
      <c r="EG134" s="1202"/>
      <c r="EH134" s="1202"/>
      <c r="EI134" s="1202"/>
      <c r="EJ134" s="1202"/>
      <c r="EK134" s="1202"/>
      <c r="EL134" s="1202"/>
      <c r="EM134" s="1202"/>
      <c r="EN134" s="1202"/>
      <c r="EO134" s="1202"/>
      <c r="EP134" s="1202"/>
      <c r="EQ134" s="1202"/>
      <c r="ER134" s="1202"/>
      <c r="ES134" s="1386"/>
      <c r="ET134" s="1387"/>
      <c r="EU134" s="1387"/>
      <c r="EV134" s="1387"/>
      <c r="EW134" s="1387"/>
      <c r="EX134" s="1387"/>
      <c r="EY134" s="1387"/>
      <c r="EZ134" s="1387"/>
      <c r="FA134" s="1387"/>
      <c r="FB134" s="1387"/>
      <c r="FC134" s="1387"/>
      <c r="FD134" s="1387"/>
      <c r="FE134" s="1387"/>
      <c r="FF134" s="1387"/>
      <c r="FG134" s="1387"/>
      <c r="FH134" s="1387"/>
      <c r="FI134" s="1387"/>
      <c r="FJ134" s="1387"/>
      <c r="FK134" s="1387"/>
      <c r="FL134" s="1387"/>
      <c r="FM134" s="1387"/>
      <c r="FN134" s="1387"/>
      <c r="FO134" s="1387"/>
      <c r="FP134" s="1387"/>
      <c r="FQ134" s="1387"/>
      <c r="FR134" s="1387"/>
      <c r="FS134" s="1387"/>
      <c r="FT134" s="1387"/>
      <c r="FU134" s="1797"/>
      <c r="FV134" s="1798"/>
      <c r="FW134" s="2"/>
      <c r="FX134" s="2"/>
      <c r="FY134" s="2"/>
      <c r="FZ134" s="2"/>
      <c r="GA134" s="2"/>
      <c r="GB134" s="1855"/>
      <c r="GC134" s="1300"/>
      <c r="GD134" s="1300"/>
      <c r="GE134" s="1300"/>
      <c r="GF134" s="1300"/>
      <c r="GG134" s="1300"/>
      <c r="GH134" s="1300"/>
      <c r="GI134" s="1300"/>
      <c r="GJ134" s="1300"/>
      <c r="GK134" s="1300"/>
      <c r="GL134" s="1300"/>
      <c r="GM134" s="1300"/>
      <c r="GN134" s="1300"/>
      <c r="GO134" s="1857"/>
      <c r="GP134" s="1858"/>
      <c r="GQ134" s="1858"/>
      <c r="GR134" s="1858"/>
      <c r="GS134" s="1858"/>
      <c r="GT134" s="1858"/>
      <c r="GU134" s="1858"/>
      <c r="GV134" s="1858"/>
      <c r="GW134" s="1858"/>
      <c r="GX134" s="1858"/>
      <c r="GY134" s="1858"/>
      <c r="GZ134" s="1859"/>
      <c r="HA134" s="1494"/>
      <c r="HB134" s="1494"/>
      <c r="HC134" s="1494"/>
      <c r="HD134" s="1494"/>
      <c r="HE134" s="1494"/>
      <c r="HF134" s="1494"/>
      <c r="HG134" s="1494"/>
      <c r="HH134" s="1494"/>
      <c r="HI134" s="1494"/>
      <c r="HJ134" s="1494"/>
      <c r="HK134" s="1383"/>
      <c r="HL134" s="1383"/>
      <c r="HM134" s="1383"/>
      <c r="HN134" s="1383"/>
      <c r="HO134" s="1383"/>
      <c r="HP134" s="1383"/>
      <c r="HQ134" s="1383"/>
      <c r="HR134" s="1383"/>
      <c r="HS134" s="1383"/>
      <c r="HT134" s="1383"/>
      <c r="HU134" s="1383"/>
      <c r="HV134" s="1383"/>
      <c r="HW134" s="1383"/>
      <c r="HX134" s="1300"/>
      <c r="HY134" s="1780"/>
      <c r="HZ134" s="3"/>
    </row>
    <row r="135" spans="1:234" ht="6" customHeight="1">
      <c r="A135" s="1566"/>
      <c r="B135" s="1566"/>
      <c r="C135" s="1566"/>
      <c r="D135" s="1566"/>
      <c r="E135" s="1566"/>
      <c r="F135" s="1566"/>
      <c r="G135" s="1566"/>
      <c r="H135" s="1566"/>
      <c r="I135" s="1566"/>
      <c r="J135" s="1567"/>
      <c r="K135" s="1574"/>
      <c r="L135" s="1575"/>
      <c r="M135" s="1575"/>
      <c r="N135" s="1575"/>
      <c r="O135" s="1575"/>
      <c r="P135" s="1575"/>
      <c r="Q135" s="1575"/>
      <c r="R135" s="1575"/>
      <c r="S135" s="1575"/>
      <c r="T135" s="1575"/>
      <c r="U135" s="1575"/>
      <c r="V135" s="1575"/>
      <c r="W135" s="1575"/>
      <c r="X135" s="1575"/>
      <c r="Y135" s="1575"/>
      <c r="Z135" s="1575"/>
      <c r="AA135" s="1575"/>
      <c r="AB135" s="1576"/>
      <c r="AC135" s="1574"/>
      <c r="AD135" s="1575"/>
      <c r="AE135" s="1575"/>
      <c r="AF135" s="1575"/>
      <c r="AG135" s="1575"/>
      <c r="AH135" s="1575"/>
      <c r="AI135" s="1575"/>
      <c r="AJ135" s="1575"/>
      <c r="AK135" s="1575"/>
      <c r="AL135" s="1575"/>
      <c r="AM135" s="1575"/>
      <c r="AN135" s="1575"/>
      <c r="AO135" s="1575"/>
      <c r="AP135" s="1575"/>
      <c r="AQ135" s="1575"/>
      <c r="AR135" s="1575"/>
      <c r="AS135" s="1575"/>
      <c r="AT135" s="1576"/>
      <c r="AU135" s="1574"/>
      <c r="AV135" s="1575"/>
      <c r="AW135" s="1575"/>
      <c r="AX135" s="1575"/>
      <c r="AY135" s="1575"/>
      <c r="AZ135" s="1575"/>
      <c r="BA135" s="1575"/>
      <c r="BB135" s="1575"/>
      <c r="BC135" s="1575"/>
      <c r="BD135" s="1575"/>
      <c r="BE135" s="1575"/>
      <c r="BF135" s="1575"/>
      <c r="BG135" s="1575"/>
      <c r="BH135" s="1575"/>
      <c r="BI135" s="1575"/>
      <c r="BJ135" s="1575"/>
      <c r="BK135" s="1575"/>
      <c r="BL135" s="1575"/>
      <c r="BM135" s="1575"/>
      <c r="BN135" s="1575"/>
      <c r="BO135" s="1575"/>
      <c r="BP135" s="1575"/>
      <c r="BQ135" s="1575"/>
      <c r="BR135" s="2"/>
      <c r="BS135" s="2"/>
      <c r="BT135" s="1730"/>
      <c r="BU135" s="1731"/>
      <c r="BV135" s="1731"/>
      <c r="BW135" s="1731"/>
      <c r="BX135" s="1731"/>
      <c r="BY135" s="1731"/>
      <c r="BZ135" s="1460"/>
      <c r="CA135" s="1461"/>
      <c r="CB135" s="1461"/>
      <c r="CC135" s="1461"/>
      <c r="CD135" s="1461"/>
      <c r="CE135" s="1461"/>
      <c r="CF135" s="1461"/>
      <c r="CG135" s="1461"/>
      <c r="CH135" s="1461"/>
      <c r="CI135" s="1461"/>
      <c r="CJ135" s="1771"/>
      <c r="CK135" s="1772"/>
      <c r="CL135" s="1773"/>
      <c r="CM135" s="1356"/>
      <c r="CN135" s="1356"/>
      <c r="CO135" s="1430"/>
      <c r="CP135" s="1474"/>
      <c r="CQ135" s="1475"/>
      <c r="CR135" s="1475"/>
      <c r="CS135" s="1476"/>
      <c r="CT135" s="1224"/>
      <c r="CU135" s="1225"/>
      <c r="CV135" s="1225"/>
      <c r="CW135" s="1225"/>
      <c r="CX135" s="1225"/>
      <c r="CY135" s="1225"/>
      <c r="CZ135" s="1225"/>
      <c r="DA135" s="1225"/>
      <c r="DB135" s="1225"/>
      <c r="DC135" s="1225"/>
      <c r="DD135" s="1225"/>
      <c r="DE135" s="1225"/>
      <c r="DF135" s="1225"/>
      <c r="DG135" s="1225"/>
      <c r="DH135" s="1225"/>
      <c r="DI135" s="1225"/>
      <c r="DJ135" s="1225"/>
      <c r="DK135" s="1225"/>
      <c r="DL135" s="1228"/>
      <c r="DM135" s="1229"/>
      <c r="DN135" s="2"/>
      <c r="DO135" s="1358" t="s">
        <v>146</v>
      </c>
      <c r="DP135" s="1201"/>
      <c r="DQ135" s="1201"/>
      <c r="DR135" s="1201"/>
      <c r="DS135" s="1201"/>
      <c r="DT135" s="1201"/>
      <c r="DU135" s="1201"/>
      <c r="DV135" s="1201"/>
      <c r="DW135" s="1201"/>
      <c r="DX135" s="1201"/>
      <c r="DY135" s="1201"/>
      <c r="DZ135" s="1201"/>
      <c r="EA135" s="1201"/>
      <c r="EB135" s="1201"/>
      <c r="EC135" s="1201"/>
      <c r="ED135" s="1201"/>
      <c r="EE135" s="1201"/>
      <c r="EF135" s="1201"/>
      <c r="EG135" s="1201"/>
      <c r="EH135" s="1201"/>
      <c r="EI135" s="1201"/>
      <c r="EJ135" s="1201"/>
      <c r="EK135" s="1201"/>
      <c r="EL135" s="1201"/>
      <c r="EM135" s="1201"/>
      <c r="EN135" s="1201"/>
      <c r="EO135" s="1201"/>
      <c r="EP135" s="1201"/>
      <c r="EQ135" s="1201"/>
      <c r="ER135" s="1201"/>
      <c r="ES135" s="1293"/>
      <c r="ET135" s="1145"/>
      <c r="EU135" s="1145"/>
      <c r="EV135" s="1145"/>
      <c r="EW135" s="1145"/>
      <c r="EX135" s="1145"/>
      <c r="EY135" s="1145"/>
      <c r="EZ135" s="1145"/>
      <c r="FA135" s="1145"/>
      <c r="FB135" s="1145"/>
      <c r="FC135" s="1145"/>
      <c r="FD135" s="1145"/>
      <c r="FE135" s="1145"/>
      <c r="FF135" s="1145"/>
      <c r="FG135" s="1145"/>
      <c r="FH135" s="1145"/>
      <c r="FI135" s="1145"/>
      <c r="FJ135" s="1145"/>
      <c r="FK135" s="1145"/>
      <c r="FL135" s="1145"/>
      <c r="FM135" s="1145"/>
      <c r="FN135" s="1145"/>
      <c r="FO135" s="1145"/>
      <c r="FP135" s="1145"/>
      <c r="FQ135" s="1145"/>
      <c r="FR135" s="1145"/>
      <c r="FS135" s="1145"/>
      <c r="FT135" s="1145"/>
      <c r="FU135" s="1246"/>
      <c r="FV135" s="1247"/>
      <c r="FW135" s="9"/>
      <c r="FX135" s="10"/>
      <c r="FY135" s="10"/>
      <c r="FZ135" s="2"/>
      <c r="GA135" s="2"/>
      <c r="GB135" s="1855"/>
      <c r="GC135" s="1300"/>
      <c r="GD135" s="1300"/>
      <c r="GE135" s="1300"/>
      <c r="GF135" s="1300"/>
      <c r="GG135" s="1300"/>
      <c r="GH135" s="1300"/>
      <c r="GI135" s="1300"/>
      <c r="GJ135" s="1300"/>
      <c r="GK135" s="1300"/>
      <c r="GL135" s="1300"/>
      <c r="GM135" s="1300"/>
      <c r="GN135" s="1300"/>
      <c r="GO135" s="1857"/>
      <c r="GP135" s="1858"/>
      <c r="GQ135" s="1858"/>
      <c r="GR135" s="1858"/>
      <c r="GS135" s="1858"/>
      <c r="GT135" s="1858"/>
      <c r="GU135" s="1858"/>
      <c r="GV135" s="1858"/>
      <c r="GW135" s="1858"/>
      <c r="GX135" s="1858"/>
      <c r="GY135" s="1858"/>
      <c r="GZ135" s="1859"/>
      <c r="HA135" s="1494"/>
      <c r="HB135" s="1494"/>
      <c r="HC135" s="1494"/>
      <c r="HD135" s="1494"/>
      <c r="HE135" s="1494"/>
      <c r="HF135" s="1494"/>
      <c r="HG135" s="1494"/>
      <c r="HH135" s="1494"/>
      <c r="HI135" s="1494"/>
      <c r="HJ135" s="1494"/>
      <c r="HK135" s="1383"/>
      <c r="HL135" s="1383"/>
      <c r="HM135" s="1383"/>
      <c r="HN135" s="1383"/>
      <c r="HO135" s="1383"/>
      <c r="HP135" s="1383"/>
      <c r="HQ135" s="1383"/>
      <c r="HR135" s="1383"/>
      <c r="HS135" s="1383"/>
      <c r="HT135" s="1383"/>
      <c r="HU135" s="1383"/>
      <c r="HV135" s="1383"/>
      <c r="HW135" s="1383"/>
      <c r="HX135" s="1300"/>
      <c r="HY135" s="1780"/>
      <c r="HZ135" s="3"/>
    </row>
    <row r="136" spans="1:234" ht="6" customHeight="1">
      <c r="A136" s="1566"/>
      <c r="B136" s="1566"/>
      <c r="C136" s="1566"/>
      <c r="D136" s="1566"/>
      <c r="E136" s="1566"/>
      <c r="F136" s="1566"/>
      <c r="G136" s="1566"/>
      <c r="H136" s="1566"/>
      <c r="I136" s="1566"/>
      <c r="J136" s="1567"/>
      <c r="K136" s="1256" t="s">
        <v>67</v>
      </c>
      <c r="L136" s="1257"/>
      <c r="M136" s="1257"/>
      <c r="N136" s="1257"/>
      <c r="O136" s="1257"/>
      <c r="P136" s="1257"/>
      <c r="Q136" s="1257"/>
      <c r="R136" s="1257"/>
      <c r="S136" s="1257"/>
      <c r="T136" s="1257"/>
      <c r="U136" s="1257"/>
      <c r="V136" s="1257"/>
      <c r="W136" s="1257"/>
      <c r="X136" s="1257"/>
      <c r="Y136" s="1257"/>
      <c r="Z136" s="1257"/>
      <c r="AA136" s="1257"/>
      <c r="AB136" s="1258"/>
      <c r="AC136" s="1215" t="s">
        <v>68</v>
      </c>
      <c r="AD136" s="1216"/>
      <c r="AE136" s="1216"/>
      <c r="AF136" s="1216"/>
      <c r="AG136" s="1216"/>
      <c r="AH136" s="1216"/>
      <c r="AI136" s="1216"/>
      <c r="AJ136" s="1216"/>
      <c r="AK136" s="1216"/>
      <c r="AL136" s="1216"/>
      <c r="AM136" s="1216"/>
      <c r="AN136" s="1216"/>
      <c r="AO136" s="1216"/>
      <c r="AP136" s="1216"/>
      <c r="AQ136" s="1216"/>
      <c r="AR136" s="1216"/>
      <c r="AS136" s="1216"/>
      <c r="AT136" s="1418"/>
      <c r="AU136" s="2006" t="s">
        <v>69</v>
      </c>
      <c r="AV136" s="2007"/>
      <c r="AW136" s="2007"/>
      <c r="AX136" s="2007"/>
      <c r="AY136" s="2007"/>
      <c r="AZ136" s="2007"/>
      <c r="BA136" s="2007"/>
      <c r="BB136" s="2007"/>
      <c r="BC136" s="2007"/>
      <c r="BD136" s="2007"/>
      <c r="BE136" s="2007"/>
      <c r="BF136" s="2007"/>
      <c r="BG136" s="2007"/>
      <c r="BH136" s="2007"/>
      <c r="BI136" s="2007"/>
      <c r="BJ136" s="2007"/>
      <c r="BK136" s="2007"/>
      <c r="BL136" s="2007"/>
      <c r="BM136" s="2007"/>
      <c r="BN136" s="2007"/>
      <c r="BO136" s="2007"/>
      <c r="BP136" s="2007"/>
      <c r="BQ136" s="2008"/>
      <c r="BR136" s="2"/>
      <c r="BS136" s="2"/>
      <c r="BT136" s="1730"/>
      <c r="BU136" s="1731"/>
      <c r="BV136" s="1731"/>
      <c r="BW136" s="1731"/>
      <c r="BX136" s="1731"/>
      <c r="BY136" s="1731"/>
      <c r="BZ136" s="1463"/>
      <c r="CA136" s="1464"/>
      <c r="CB136" s="1464"/>
      <c r="CC136" s="1464"/>
      <c r="CD136" s="1464"/>
      <c r="CE136" s="1464"/>
      <c r="CF136" s="1464"/>
      <c r="CG136" s="1464"/>
      <c r="CH136" s="1464"/>
      <c r="CI136" s="1464"/>
      <c r="CJ136" s="1774"/>
      <c r="CK136" s="1775"/>
      <c r="CL136" s="1776"/>
      <c r="CM136" s="1489"/>
      <c r="CN136" s="1489"/>
      <c r="CO136" s="1432"/>
      <c r="CP136" s="1474"/>
      <c r="CQ136" s="1475"/>
      <c r="CR136" s="1475"/>
      <c r="CS136" s="1476"/>
      <c r="CT136" s="1224"/>
      <c r="CU136" s="1225"/>
      <c r="CV136" s="1225"/>
      <c r="CW136" s="1225"/>
      <c r="CX136" s="1225"/>
      <c r="CY136" s="1225"/>
      <c r="CZ136" s="1225"/>
      <c r="DA136" s="1225"/>
      <c r="DB136" s="1225"/>
      <c r="DC136" s="1225"/>
      <c r="DD136" s="1225"/>
      <c r="DE136" s="1225"/>
      <c r="DF136" s="1225"/>
      <c r="DG136" s="1225"/>
      <c r="DH136" s="1225"/>
      <c r="DI136" s="1225"/>
      <c r="DJ136" s="1225"/>
      <c r="DK136" s="1225"/>
      <c r="DL136" s="1228"/>
      <c r="DM136" s="1229"/>
      <c r="DN136" s="2"/>
      <c r="DO136" s="1359"/>
      <c r="DP136" s="1202"/>
      <c r="DQ136" s="1202"/>
      <c r="DR136" s="1202"/>
      <c r="DS136" s="1202"/>
      <c r="DT136" s="1202"/>
      <c r="DU136" s="1202"/>
      <c r="DV136" s="1202"/>
      <c r="DW136" s="1202"/>
      <c r="DX136" s="1202"/>
      <c r="DY136" s="1202"/>
      <c r="DZ136" s="1202"/>
      <c r="EA136" s="1202"/>
      <c r="EB136" s="1202"/>
      <c r="EC136" s="1202"/>
      <c r="ED136" s="1202"/>
      <c r="EE136" s="1202"/>
      <c r="EF136" s="1202"/>
      <c r="EG136" s="1202"/>
      <c r="EH136" s="1202"/>
      <c r="EI136" s="1202"/>
      <c r="EJ136" s="1202"/>
      <c r="EK136" s="1202"/>
      <c r="EL136" s="1202"/>
      <c r="EM136" s="1202"/>
      <c r="EN136" s="1202"/>
      <c r="EO136" s="1202"/>
      <c r="EP136" s="1202"/>
      <c r="EQ136" s="1202"/>
      <c r="ER136" s="1202"/>
      <c r="ES136" s="1294"/>
      <c r="ET136" s="1246"/>
      <c r="EU136" s="1246"/>
      <c r="EV136" s="1246"/>
      <c r="EW136" s="1246"/>
      <c r="EX136" s="1246"/>
      <c r="EY136" s="1246"/>
      <c r="EZ136" s="1246"/>
      <c r="FA136" s="1246"/>
      <c r="FB136" s="1246"/>
      <c r="FC136" s="1246"/>
      <c r="FD136" s="1246"/>
      <c r="FE136" s="1246"/>
      <c r="FF136" s="1246"/>
      <c r="FG136" s="1246"/>
      <c r="FH136" s="1246"/>
      <c r="FI136" s="1246"/>
      <c r="FJ136" s="1246"/>
      <c r="FK136" s="1246"/>
      <c r="FL136" s="1246"/>
      <c r="FM136" s="1246"/>
      <c r="FN136" s="1246"/>
      <c r="FO136" s="1246"/>
      <c r="FP136" s="1246"/>
      <c r="FQ136" s="1246"/>
      <c r="FR136" s="1246"/>
      <c r="FS136" s="1246"/>
      <c r="FT136" s="1246"/>
      <c r="FU136" s="1246"/>
      <c r="FV136" s="1247"/>
      <c r="FW136" s="9"/>
      <c r="FX136" s="10"/>
      <c r="FY136" s="10"/>
      <c r="FZ136" s="2"/>
      <c r="GA136" s="2"/>
      <c r="GB136" s="1855"/>
      <c r="GC136" s="1300"/>
      <c r="GD136" s="1300"/>
      <c r="GE136" s="1300"/>
      <c r="GF136" s="1300"/>
      <c r="GG136" s="1300"/>
      <c r="GH136" s="1300"/>
      <c r="GI136" s="1300"/>
      <c r="GJ136" s="1300"/>
      <c r="GK136" s="1300"/>
      <c r="GL136" s="1300"/>
      <c r="GM136" s="1300"/>
      <c r="GN136" s="1300"/>
      <c r="GO136" s="1857"/>
      <c r="GP136" s="1858"/>
      <c r="GQ136" s="1858"/>
      <c r="GR136" s="1858"/>
      <c r="GS136" s="1858"/>
      <c r="GT136" s="1858"/>
      <c r="GU136" s="1858"/>
      <c r="GV136" s="1858"/>
      <c r="GW136" s="1858"/>
      <c r="GX136" s="1858"/>
      <c r="GY136" s="1858"/>
      <c r="GZ136" s="1859"/>
      <c r="HA136" s="1494"/>
      <c r="HB136" s="1494"/>
      <c r="HC136" s="1494"/>
      <c r="HD136" s="1494"/>
      <c r="HE136" s="1494"/>
      <c r="HF136" s="1494"/>
      <c r="HG136" s="1494"/>
      <c r="HH136" s="1494"/>
      <c r="HI136" s="1494"/>
      <c r="HJ136" s="1494"/>
      <c r="HK136" s="1383"/>
      <c r="HL136" s="1383"/>
      <c r="HM136" s="1383"/>
      <c r="HN136" s="1383"/>
      <c r="HO136" s="1383"/>
      <c r="HP136" s="1383"/>
      <c r="HQ136" s="1383"/>
      <c r="HR136" s="1383"/>
      <c r="HS136" s="1383"/>
      <c r="HT136" s="1383"/>
      <c r="HU136" s="1383"/>
      <c r="HV136" s="1383"/>
      <c r="HW136" s="1383"/>
      <c r="HX136" s="1300"/>
      <c r="HY136" s="1780"/>
      <c r="HZ136" s="3"/>
    </row>
    <row r="137" spans="1:234" ht="6" customHeight="1">
      <c r="A137" s="1566"/>
      <c r="B137" s="1566"/>
      <c r="C137" s="1566"/>
      <c r="D137" s="1566"/>
      <c r="E137" s="1566"/>
      <c r="F137" s="1566"/>
      <c r="G137" s="1566"/>
      <c r="H137" s="1566"/>
      <c r="I137" s="1566"/>
      <c r="J137" s="1567"/>
      <c r="K137" s="1172"/>
      <c r="L137" s="1173"/>
      <c r="M137" s="1173"/>
      <c r="N137" s="1173"/>
      <c r="O137" s="1173"/>
      <c r="P137" s="1173"/>
      <c r="Q137" s="1173"/>
      <c r="R137" s="1173"/>
      <c r="S137" s="1173"/>
      <c r="T137" s="1173"/>
      <c r="U137" s="1173"/>
      <c r="V137" s="1173"/>
      <c r="W137" s="1173"/>
      <c r="X137" s="1173"/>
      <c r="Y137" s="1173"/>
      <c r="Z137" s="1173"/>
      <c r="AA137" s="1173"/>
      <c r="AB137" s="1260"/>
      <c r="AC137" s="1218"/>
      <c r="AD137" s="1219"/>
      <c r="AE137" s="1219"/>
      <c r="AF137" s="1219"/>
      <c r="AG137" s="1219"/>
      <c r="AH137" s="1219"/>
      <c r="AI137" s="1219"/>
      <c r="AJ137" s="1219"/>
      <c r="AK137" s="1219"/>
      <c r="AL137" s="1219"/>
      <c r="AM137" s="1219"/>
      <c r="AN137" s="1219"/>
      <c r="AO137" s="1219"/>
      <c r="AP137" s="1219"/>
      <c r="AQ137" s="1219"/>
      <c r="AR137" s="1219"/>
      <c r="AS137" s="1219"/>
      <c r="AT137" s="1419"/>
      <c r="AU137" s="2009"/>
      <c r="AV137" s="2010"/>
      <c r="AW137" s="2010"/>
      <c r="AX137" s="2010"/>
      <c r="AY137" s="2010"/>
      <c r="AZ137" s="2010"/>
      <c r="BA137" s="2010"/>
      <c r="BB137" s="2010"/>
      <c r="BC137" s="2010"/>
      <c r="BD137" s="2010"/>
      <c r="BE137" s="2010"/>
      <c r="BF137" s="2010"/>
      <c r="BG137" s="2010"/>
      <c r="BH137" s="2010"/>
      <c r="BI137" s="2010"/>
      <c r="BJ137" s="2010"/>
      <c r="BK137" s="2010"/>
      <c r="BL137" s="2010"/>
      <c r="BM137" s="2010"/>
      <c r="BN137" s="2010"/>
      <c r="BO137" s="2010"/>
      <c r="BP137" s="2010"/>
      <c r="BQ137" s="2011"/>
      <c r="BR137" s="2"/>
      <c r="BS137" s="2"/>
      <c r="BT137" s="1730"/>
      <c r="BU137" s="1731"/>
      <c r="BV137" s="1731"/>
      <c r="BW137" s="1731"/>
      <c r="BX137" s="1731"/>
      <c r="BY137" s="1731"/>
      <c r="BZ137" s="1921" t="s">
        <v>516</v>
      </c>
      <c r="CA137" s="1754"/>
      <c r="CB137" s="1754"/>
      <c r="CC137" s="1754"/>
      <c r="CD137" s="1754"/>
      <c r="CE137" s="1754"/>
      <c r="CF137" s="1754"/>
      <c r="CG137" s="1754"/>
      <c r="CH137" s="1754"/>
      <c r="CI137" s="1754"/>
      <c r="CJ137" s="1754"/>
      <c r="CK137" s="1754"/>
      <c r="CL137" s="1754"/>
      <c r="CM137" s="1754"/>
      <c r="CN137" s="1754"/>
      <c r="CO137" s="1755"/>
      <c r="CP137" s="1474" t="s">
        <v>506</v>
      </c>
      <c r="CQ137" s="1475"/>
      <c r="CR137" s="1475"/>
      <c r="CS137" s="1476"/>
      <c r="CT137" s="1224" t="str">
        <f>IF(入力シート!C6="","",SUM(CT128:DK136))</f>
        <v/>
      </c>
      <c r="CU137" s="1225"/>
      <c r="CV137" s="1225"/>
      <c r="CW137" s="1225"/>
      <c r="CX137" s="1225"/>
      <c r="CY137" s="1225"/>
      <c r="CZ137" s="1225"/>
      <c r="DA137" s="1225"/>
      <c r="DB137" s="1225"/>
      <c r="DC137" s="1225"/>
      <c r="DD137" s="1225"/>
      <c r="DE137" s="1225"/>
      <c r="DF137" s="1225"/>
      <c r="DG137" s="1225"/>
      <c r="DH137" s="1225"/>
      <c r="DI137" s="1225"/>
      <c r="DJ137" s="1225"/>
      <c r="DK137" s="1225"/>
      <c r="DL137" s="1226"/>
      <c r="DM137" s="1227"/>
      <c r="DN137" s="2"/>
      <c r="DO137" s="1359"/>
      <c r="DP137" s="1202"/>
      <c r="DQ137" s="1202"/>
      <c r="DR137" s="1202"/>
      <c r="DS137" s="1202"/>
      <c r="DT137" s="1202"/>
      <c r="DU137" s="1202"/>
      <c r="DV137" s="1202"/>
      <c r="DW137" s="1202"/>
      <c r="DX137" s="1202"/>
      <c r="DY137" s="1202"/>
      <c r="DZ137" s="1202"/>
      <c r="EA137" s="1202"/>
      <c r="EB137" s="1202"/>
      <c r="EC137" s="1202"/>
      <c r="ED137" s="1202"/>
      <c r="EE137" s="1202"/>
      <c r="EF137" s="1202"/>
      <c r="EG137" s="1202"/>
      <c r="EH137" s="1202"/>
      <c r="EI137" s="1202"/>
      <c r="EJ137" s="1202"/>
      <c r="EK137" s="1202"/>
      <c r="EL137" s="1202"/>
      <c r="EM137" s="1202"/>
      <c r="EN137" s="1202"/>
      <c r="EO137" s="1202"/>
      <c r="EP137" s="1202"/>
      <c r="EQ137" s="1202"/>
      <c r="ER137" s="1202"/>
      <c r="ES137" s="1294"/>
      <c r="ET137" s="1246"/>
      <c r="EU137" s="1246"/>
      <c r="EV137" s="1246"/>
      <c r="EW137" s="1246"/>
      <c r="EX137" s="1246"/>
      <c r="EY137" s="1246"/>
      <c r="EZ137" s="1246"/>
      <c r="FA137" s="1246"/>
      <c r="FB137" s="1246"/>
      <c r="FC137" s="1246"/>
      <c r="FD137" s="1246"/>
      <c r="FE137" s="1246"/>
      <c r="FF137" s="1246"/>
      <c r="FG137" s="1246"/>
      <c r="FH137" s="1246"/>
      <c r="FI137" s="1246"/>
      <c r="FJ137" s="1246"/>
      <c r="FK137" s="1246"/>
      <c r="FL137" s="1246"/>
      <c r="FM137" s="1246"/>
      <c r="FN137" s="1246"/>
      <c r="FO137" s="1246"/>
      <c r="FP137" s="1246"/>
      <c r="FQ137" s="1246"/>
      <c r="FR137" s="1246"/>
      <c r="FS137" s="1246"/>
      <c r="FT137" s="1246"/>
      <c r="FU137" s="1246"/>
      <c r="FV137" s="1247"/>
      <c r="FW137" s="9"/>
      <c r="FX137" s="10"/>
      <c r="FY137" s="10"/>
      <c r="FZ137" s="2"/>
      <c r="GA137" s="2"/>
      <c r="GB137" s="1855"/>
      <c r="GC137" s="1300"/>
      <c r="GD137" s="1300"/>
      <c r="GE137" s="1300"/>
      <c r="GF137" s="1300"/>
      <c r="GG137" s="1300"/>
      <c r="GH137" s="1300"/>
      <c r="GI137" s="1300"/>
      <c r="GJ137" s="1300"/>
      <c r="GK137" s="1300"/>
      <c r="GL137" s="1300"/>
      <c r="GM137" s="1300"/>
      <c r="GN137" s="1300"/>
      <c r="GO137" s="1857" t="s">
        <v>150</v>
      </c>
      <c r="GP137" s="1858"/>
      <c r="GQ137" s="1858"/>
      <c r="GR137" s="1858"/>
      <c r="GS137" s="1858"/>
      <c r="GT137" s="1858"/>
      <c r="GU137" s="1858"/>
      <c r="GV137" s="1858"/>
      <c r="GW137" s="1858"/>
      <c r="GX137" s="1858"/>
      <c r="GY137" s="1858"/>
      <c r="GZ137" s="1859"/>
      <c r="HA137" s="1534" t="str">
        <f>IF(入力シート!E106="",IF(入力シート!I106="","",入力シート!I106),入力シート!E106)</f>
        <v/>
      </c>
      <c r="HB137" s="1534"/>
      <c r="HC137" s="1534"/>
      <c r="HD137" s="1534"/>
      <c r="HE137" s="1534"/>
      <c r="HF137" s="1534"/>
      <c r="HG137" s="1534"/>
      <c r="HH137" s="1534"/>
      <c r="HI137" s="1534"/>
      <c r="HJ137" s="1534"/>
      <c r="HK137" s="1381" t="str">
        <f>IF(入力シート!J107=0,"",入力シート!J107)</f>
        <v/>
      </c>
      <c r="HL137" s="1381"/>
      <c r="HM137" s="1381"/>
      <c r="HN137" s="1381"/>
      <c r="HO137" s="1381"/>
      <c r="HP137" s="1381"/>
      <c r="HQ137" s="1381"/>
      <c r="HR137" s="1381"/>
      <c r="HS137" s="1381"/>
      <c r="HT137" s="1381"/>
      <c r="HU137" s="1381"/>
      <c r="HV137" s="1381"/>
      <c r="HW137" s="1381"/>
      <c r="HX137" s="1298"/>
      <c r="HY137" s="1779"/>
      <c r="HZ137" s="3"/>
    </row>
    <row r="138" spans="1:234" ht="6" customHeight="1">
      <c r="A138" s="1566"/>
      <c r="B138" s="1566"/>
      <c r="C138" s="1566"/>
      <c r="D138" s="1566"/>
      <c r="E138" s="1566"/>
      <c r="F138" s="1566"/>
      <c r="G138" s="1566"/>
      <c r="H138" s="1566"/>
      <c r="I138" s="1566"/>
      <c r="J138" s="1567"/>
      <c r="K138" s="1207" t="str">
        <f>IF(入力シート!F97="","",入力シート!F97)</f>
        <v/>
      </c>
      <c r="L138" s="1208"/>
      <c r="M138" s="1208"/>
      <c r="N138" s="1208"/>
      <c r="O138" s="1208"/>
      <c r="P138" s="1208"/>
      <c r="Q138" s="1208"/>
      <c r="R138" s="1208"/>
      <c r="S138" s="1208"/>
      <c r="T138" s="1208"/>
      <c r="U138" s="1208"/>
      <c r="V138" s="1208"/>
      <c r="W138" s="1208"/>
      <c r="X138" s="1208"/>
      <c r="Y138" s="1208"/>
      <c r="Z138" s="1208"/>
      <c r="AA138" s="1135" t="s">
        <v>151</v>
      </c>
      <c r="AB138" s="1135"/>
      <c r="AC138" s="1209" t="str">
        <f>IF(入力シート!G97="","",入力シート!G97)</f>
        <v/>
      </c>
      <c r="AD138" s="1210"/>
      <c r="AE138" s="1210"/>
      <c r="AF138" s="1210"/>
      <c r="AG138" s="1210"/>
      <c r="AH138" s="1210"/>
      <c r="AI138" s="1210"/>
      <c r="AJ138" s="1210"/>
      <c r="AK138" s="1210"/>
      <c r="AL138" s="1210"/>
      <c r="AM138" s="1210"/>
      <c r="AN138" s="1210"/>
      <c r="AO138" s="1210"/>
      <c r="AP138" s="1210"/>
      <c r="AQ138" s="1210"/>
      <c r="AR138" s="1210"/>
      <c r="AS138" s="1135" t="s">
        <v>151</v>
      </c>
      <c r="AT138" s="1135"/>
      <c r="AU138" s="1207" t="str">
        <f>IF(入力シート!I97="","",入力シート!I97)</f>
        <v/>
      </c>
      <c r="AV138" s="1208"/>
      <c r="AW138" s="1208"/>
      <c r="AX138" s="1208"/>
      <c r="AY138" s="1208"/>
      <c r="AZ138" s="1208"/>
      <c r="BA138" s="1208"/>
      <c r="BB138" s="1208"/>
      <c r="BC138" s="1208"/>
      <c r="BD138" s="1208"/>
      <c r="BE138" s="1208"/>
      <c r="BF138" s="1208"/>
      <c r="BG138" s="1208"/>
      <c r="BH138" s="1208"/>
      <c r="BI138" s="1208"/>
      <c r="BJ138" s="1208"/>
      <c r="BK138" s="1208"/>
      <c r="BL138" s="1208"/>
      <c r="BM138" s="1208"/>
      <c r="BN138" s="1208"/>
      <c r="BO138" s="1208"/>
      <c r="BP138" s="1133" t="s">
        <v>151</v>
      </c>
      <c r="BQ138" s="1134"/>
      <c r="BR138" s="2"/>
      <c r="BS138" s="2"/>
      <c r="BT138" s="1730"/>
      <c r="BU138" s="1731"/>
      <c r="BV138" s="1731"/>
      <c r="BW138" s="1731"/>
      <c r="BX138" s="1731"/>
      <c r="BY138" s="1731"/>
      <c r="BZ138" s="1753"/>
      <c r="CA138" s="1754"/>
      <c r="CB138" s="1754"/>
      <c r="CC138" s="1754"/>
      <c r="CD138" s="1754"/>
      <c r="CE138" s="1754"/>
      <c r="CF138" s="1754"/>
      <c r="CG138" s="1754"/>
      <c r="CH138" s="1754"/>
      <c r="CI138" s="1754"/>
      <c r="CJ138" s="1754"/>
      <c r="CK138" s="1754"/>
      <c r="CL138" s="1754"/>
      <c r="CM138" s="1754"/>
      <c r="CN138" s="1754"/>
      <c r="CO138" s="1755"/>
      <c r="CP138" s="1474"/>
      <c r="CQ138" s="1475"/>
      <c r="CR138" s="1475"/>
      <c r="CS138" s="1476"/>
      <c r="CT138" s="1224"/>
      <c r="CU138" s="1225"/>
      <c r="CV138" s="1225"/>
      <c r="CW138" s="1225"/>
      <c r="CX138" s="1225"/>
      <c r="CY138" s="1225"/>
      <c r="CZ138" s="1225"/>
      <c r="DA138" s="1225"/>
      <c r="DB138" s="1225"/>
      <c r="DC138" s="1225"/>
      <c r="DD138" s="1225"/>
      <c r="DE138" s="1225"/>
      <c r="DF138" s="1225"/>
      <c r="DG138" s="1225"/>
      <c r="DH138" s="1225"/>
      <c r="DI138" s="1225"/>
      <c r="DJ138" s="1225"/>
      <c r="DK138" s="1225"/>
      <c r="DL138" s="1228"/>
      <c r="DM138" s="1229"/>
      <c r="DN138" s="2"/>
      <c r="DO138" s="1194"/>
      <c r="DP138" s="1360"/>
      <c r="DQ138" s="1360"/>
      <c r="DR138" s="1360"/>
      <c r="DS138" s="1360"/>
      <c r="DT138" s="1360"/>
      <c r="DU138" s="1360"/>
      <c r="DV138" s="1360"/>
      <c r="DW138" s="1360"/>
      <c r="DX138" s="1360"/>
      <c r="DY138" s="1360"/>
      <c r="DZ138" s="1360"/>
      <c r="EA138" s="1360"/>
      <c r="EB138" s="1360"/>
      <c r="EC138" s="1360"/>
      <c r="ED138" s="1360"/>
      <c r="EE138" s="1360"/>
      <c r="EF138" s="1360"/>
      <c r="EG138" s="1360"/>
      <c r="EH138" s="1360"/>
      <c r="EI138" s="1360"/>
      <c r="EJ138" s="1360"/>
      <c r="EK138" s="1360"/>
      <c r="EL138" s="1360"/>
      <c r="EM138" s="1360"/>
      <c r="EN138" s="1360"/>
      <c r="EO138" s="1360"/>
      <c r="EP138" s="1360"/>
      <c r="EQ138" s="1360"/>
      <c r="ER138" s="1360"/>
      <c r="ES138" s="1899"/>
      <c r="ET138" s="1309"/>
      <c r="EU138" s="1309"/>
      <c r="EV138" s="1309"/>
      <c r="EW138" s="1309"/>
      <c r="EX138" s="1309"/>
      <c r="EY138" s="1309"/>
      <c r="EZ138" s="1309"/>
      <c r="FA138" s="1309"/>
      <c r="FB138" s="1309"/>
      <c r="FC138" s="1309"/>
      <c r="FD138" s="1309"/>
      <c r="FE138" s="1309"/>
      <c r="FF138" s="1309"/>
      <c r="FG138" s="1309"/>
      <c r="FH138" s="1309"/>
      <c r="FI138" s="1309"/>
      <c r="FJ138" s="1309"/>
      <c r="FK138" s="1309"/>
      <c r="FL138" s="1309"/>
      <c r="FM138" s="1309"/>
      <c r="FN138" s="1309"/>
      <c r="FO138" s="1309"/>
      <c r="FP138" s="1309"/>
      <c r="FQ138" s="1309"/>
      <c r="FR138" s="1309"/>
      <c r="FS138" s="1309"/>
      <c r="FT138" s="1309"/>
      <c r="FU138" s="1309"/>
      <c r="FV138" s="1310"/>
      <c r="FW138" s="9"/>
      <c r="FX138" s="10"/>
      <c r="FY138" s="10"/>
      <c r="FZ138" s="2"/>
      <c r="GA138" s="2"/>
      <c r="GB138" s="1855"/>
      <c r="GC138" s="1300"/>
      <c r="GD138" s="1300"/>
      <c r="GE138" s="1300"/>
      <c r="GF138" s="1300"/>
      <c r="GG138" s="1300"/>
      <c r="GH138" s="1300"/>
      <c r="GI138" s="1300"/>
      <c r="GJ138" s="1300"/>
      <c r="GK138" s="1300"/>
      <c r="GL138" s="1300"/>
      <c r="GM138" s="1300"/>
      <c r="GN138" s="1300"/>
      <c r="GO138" s="1857"/>
      <c r="GP138" s="1858"/>
      <c r="GQ138" s="1858"/>
      <c r="GR138" s="1858"/>
      <c r="GS138" s="1858"/>
      <c r="GT138" s="1858"/>
      <c r="GU138" s="1858"/>
      <c r="GV138" s="1858"/>
      <c r="GW138" s="1858"/>
      <c r="GX138" s="1858"/>
      <c r="GY138" s="1858"/>
      <c r="GZ138" s="1859"/>
      <c r="HA138" s="1494"/>
      <c r="HB138" s="1494"/>
      <c r="HC138" s="1494"/>
      <c r="HD138" s="1494"/>
      <c r="HE138" s="1494"/>
      <c r="HF138" s="1494"/>
      <c r="HG138" s="1494"/>
      <c r="HH138" s="1494"/>
      <c r="HI138" s="1494"/>
      <c r="HJ138" s="1494"/>
      <c r="HK138" s="1383"/>
      <c r="HL138" s="1383"/>
      <c r="HM138" s="1383"/>
      <c r="HN138" s="1383"/>
      <c r="HO138" s="1383"/>
      <c r="HP138" s="1383"/>
      <c r="HQ138" s="1383"/>
      <c r="HR138" s="1383"/>
      <c r="HS138" s="1383"/>
      <c r="HT138" s="1383"/>
      <c r="HU138" s="1383"/>
      <c r="HV138" s="1383"/>
      <c r="HW138" s="1383"/>
      <c r="HX138" s="1300"/>
      <c r="HY138" s="1780"/>
      <c r="HZ138" s="2"/>
    </row>
    <row r="139" spans="1:234" ht="6" customHeight="1">
      <c r="A139" s="1566"/>
      <c r="B139" s="1566"/>
      <c r="C139" s="1566"/>
      <c r="D139" s="1566"/>
      <c r="E139" s="1566"/>
      <c r="F139" s="1566"/>
      <c r="G139" s="1566"/>
      <c r="H139" s="1566"/>
      <c r="I139" s="1566"/>
      <c r="J139" s="1567"/>
      <c r="K139" s="1209"/>
      <c r="L139" s="1210"/>
      <c r="M139" s="1210"/>
      <c r="N139" s="1210"/>
      <c r="O139" s="1210"/>
      <c r="P139" s="1210"/>
      <c r="Q139" s="1210"/>
      <c r="R139" s="1210"/>
      <c r="S139" s="1210"/>
      <c r="T139" s="1210"/>
      <c r="U139" s="1210"/>
      <c r="V139" s="1210"/>
      <c r="W139" s="1210"/>
      <c r="X139" s="1210"/>
      <c r="Y139" s="1210"/>
      <c r="Z139" s="1210"/>
      <c r="AA139" s="1135"/>
      <c r="AB139" s="1135"/>
      <c r="AC139" s="1209"/>
      <c r="AD139" s="1210"/>
      <c r="AE139" s="1210"/>
      <c r="AF139" s="1210"/>
      <c r="AG139" s="1210"/>
      <c r="AH139" s="1210"/>
      <c r="AI139" s="1210"/>
      <c r="AJ139" s="1210"/>
      <c r="AK139" s="1210"/>
      <c r="AL139" s="1210"/>
      <c r="AM139" s="1210"/>
      <c r="AN139" s="1210"/>
      <c r="AO139" s="1210"/>
      <c r="AP139" s="1210"/>
      <c r="AQ139" s="1210"/>
      <c r="AR139" s="1210"/>
      <c r="AS139" s="1135"/>
      <c r="AT139" s="1135"/>
      <c r="AU139" s="1209"/>
      <c r="AV139" s="1210"/>
      <c r="AW139" s="1210"/>
      <c r="AX139" s="1210"/>
      <c r="AY139" s="1210"/>
      <c r="AZ139" s="1210"/>
      <c r="BA139" s="1210"/>
      <c r="BB139" s="1210"/>
      <c r="BC139" s="1210"/>
      <c r="BD139" s="1210"/>
      <c r="BE139" s="1210"/>
      <c r="BF139" s="1210"/>
      <c r="BG139" s="1210"/>
      <c r="BH139" s="1210"/>
      <c r="BI139" s="1210"/>
      <c r="BJ139" s="1210"/>
      <c r="BK139" s="1210"/>
      <c r="BL139" s="1210"/>
      <c r="BM139" s="1210"/>
      <c r="BN139" s="1210"/>
      <c r="BO139" s="1210"/>
      <c r="BP139" s="1135"/>
      <c r="BQ139" s="1136"/>
      <c r="BR139" s="2"/>
      <c r="BS139" s="2"/>
      <c r="BT139" s="1935"/>
      <c r="BU139" s="1936"/>
      <c r="BV139" s="1936"/>
      <c r="BW139" s="1936"/>
      <c r="BX139" s="1936"/>
      <c r="BY139" s="1936"/>
      <c r="BZ139" s="1922"/>
      <c r="CA139" s="1923"/>
      <c r="CB139" s="1923"/>
      <c r="CC139" s="1923"/>
      <c r="CD139" s="1923"/>
      <c r="CE139" s="1923"/>
      <c r="CF139" s="1923"/>
      <c r="CG139" s="1923"/>
      <c r="CH139" s="1923"/>
      <c r="CI139" s="1923"/>
      <c r="CJ139" s="1923"/>
      <c r="CK139" s="1923"/>
      <c r="CL139" s="1923"/>
      <c r="CM139" s="1923"/>
      <c r="CN139" s="1923"/>
      <c r="CO139" s="1924"/>
      <c r="CP139" s="1742"/>
      <c r="CQ139" s="1743"/>
      <c r="CR139" s="1743"/>
      <c r="CS139" s="1744"/>
      <c r="CT139" s="1511"/>
      <c r="CU139" s="1512"/>
      <c r="CV139" s="1512"/>
      <c r="CW139" s="1512"/>
      <c r="CX139" s="1512"/>
      <c r="CY139" s="1512"/>
      <c r="CZ139" s="1512"/>
      <c r="DA139" s="1512"/>
      <c r="DB139" s="1512"/>
      <c r="DC139" s="1512"/>
      <c r="DD139" s="1512"/>
      <c r="DE139" s="1512"/>
      <c r="DF139" s="1512"/>
      <c r="DG139" s="1512"/>
      <c r="DH139" s="1512"/>
      <c r="DI139" s="1512"/>
      <c r="DJ139" s="1512"/>
      <c r="DK139" s="1512"/>
      <c r="DL139" s="1313"/>
      <c r="DM139" s="1314"/>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1855"/>
      <c r="GC139" s="1300"/>
      <c r="GD139" s="1300"/>
      <c r="GE139" s="1300"/>
      <c r="GF139" s="1300"/>
      <c r="GG139" s="1300"/>
      <c r="GH139" s="1300"/>
      <c r="GI139" s="1300"/>
      <c r="GJ139" s="1300"/>
      <c r="GK139" s="1300"/>
      <c r="GL139" s="1300"/>
      <c r="GM139" s="1300"/>
      <c r="GN139" s="1300"/>
      <c r="GO139" s="1857"/>
      <c r="GP139" s="1858"/>
      <c r="GQ139" s="1858"/>
      <c r="GR139" s="1858"/>
      <c r="GS139" s="1858"/>
      <c r="GT139" s="1858"/>
      <c r="GU139" s="1858"/>
      <c r="GV139" s="1858"/>
      <c r="GW139" s="1858"/>
      <c r="GX139" s="1858"/>
      <c r="GY139" s="1858"/>
      <c r="GZ139" s="1859"/>
      <c r="HA139" s="1494"/>
      <c r="HB139" s="1494"/>
      <c r="HC139" s="1494"/>
      <c r="HD139" s="1494"/>
      <c r="HE139" s="1494"/>
      <c r="HF139" s="1494"/>
      <c r="HG139" s="1494"/>
      <c r="HH139" s="1494"/>
      <c r="HI139" s="1494"/>
      <c r="HJ139" s="1494"/>
      <c r="HK139" s="1383"/>
      <c r="HL139" s="1383"/>
      <c r="HM139" s="1383"/>
      <c r="HN139" s="1383"/>
      <c r="HO139" s="1383"/>
      <c r="HP139" s="1383"/>
      <c r="HQ139" s="1383"/>
      <c r="HR139" s="1383"/>
      <c r="HS139" s="1383"/>
      <c r="HT139" s="1383"/>
      <c r="HU139" s="1383"/>
      <c r="HV139" s="1383"/>
      <c r="HW139" s="1383"/>
      <c r="HX139" s="1300"/>
      <c r="HY139" s="1780"/>
      <c r="HZ139" s="2"/>
    </row>
    <row r="140" spans="1:234" ht="6" customHeight="1">
      <c r="A140" s="1566"/>
      <c r="B140" s="1566"/>
      <c r="C140" s="1566"/>
      <c r="D140" s="1566"/>
      <c r="E140" s="1566"/>
      <c r="F140" s="1566"/>
      <c r="G140" s="1566"/>
      <c r="H140" s="1566"/>
      <c r="I140" s="1566"/>
      <c r="J140" s="1567"/>
      <c r="K140" s="1748"/>
      <c r="L140" s="1749"/>
      <c r="M140" s="1749"/>
      <c r="N140" s="1749"/>
      <c r="O140" s="1749"/>
      <c r="P140" s="1749"/>
      <c r="Q140" s="1749"/>
      <c r="R140" s="1749"/>
      <c r="S140" s="1749"/>
      <c r="T140" s="1749"/>
      <c r="U140" s="1749"/>
      <c r="V140" s="1749"/>
      <c r="W140" s="1749"/>
      <c r="X140" s="1749"/>
      <c r="Y140" s="1749"/>
      <c r="Z140" s="1749"/>
      <c r="AA140" s="1147"/>
      <c r="AB140" s="1147"/>
      <c r="AC140" s="1748"/>
      <c r="AD140" s="1749"/>
      <c r="AE140" s="1749"/>
      <c r="AF140" s="1749"/>
      <c r="AG140" s="1749"/>
      <c r="AH140" s="1749"/>
      <c r="AI140" s="1749"/>
      <c r="AJ140" s="1749"/>
      <c r="AK140" s="1749"/>
      <c r="AL140" s="1749"/>
      <c r="AM140" s="1749"/>
      <c r="AN140" s="1749"/>
      <c r="AO140" s="1749"/>
      <c r="AP140" s="1749"/>
      <c r="AQ140" s="1749"/>
      <c r="AR140" s="1749"/>
      <c r="AS140" s="1147"/>
      <c r="AT140" s="1147"/>
      <c r="AU140" s="1748"/>
      <c r="AV140" s="1749"/>
      <c r="AW140" s="1749"/>
      <c r="AX140" s="1749"/>
      <c r="AY140" s="1749"/>
      <c r="AZ140" s="1749"/>
      <c r="BA140" s="1749"/>
      <c r="BB140" s="1749"/>
      <c r="BC140" s="1749"/>
      <c r="BD140" s="1749"/>
      <c r="BE140" s="1749"/>
      <c r="BF140" s="1749"/>
      <c r="BG140" s="1749"/>
      <c r="BH140" s="1749"/>
      <c r="BI140" s="1749"/>
      <c r="BJ140" s="1749"/>
      <c r="BK140" s="1749"/>
      <c r="BL140" s="1749"/>
      <c r="BM140" s="1749"/>
      <c r="BN140" s="1749"/>
      <c r="BO140" s="1749"/>
      <c r="BP140" s="1147"/>
      <c r="BQ140" s="1148"/>
      <c r="BR140" s="2"/>
      <c r="BS140" s="2"/>
      <c r="BT140" s="1750" t="s">
        <v>473</v>
      </c>
      <c r="BU140" s="1750"/>
      <c r="BV140" s="1750"/>
      <c r="BW140" s="1750"/>
      <c r="BX140" s="1750"/>
      <c r="BY140" s="1750"/>
      <c r="BZ140" s="1750"/>
      <c r="CA140" s="1750"/>
      <c r="CB140" s="1750"/>
      <c r="CC140" s="1750"/>
      <c r="CD140" s="1750"/>
      <c r="CE140" s="1750"/>
      <c r="CF140" s="1750"/>
      <c r="CG140" s="1750"/>
      <c r="CH140" s="1750"/>
      <c r="CI140" s="1750"/>
      <c r="CJ140" s="1750"/>
      <c r="CK140" s="1750"/>
      <c r="CL140" s="1750"/>
      <c r="CM140" s="1750"/>
      <c r="CN140" s="1750"/>
      <c r="CO140" s="1750"/>
      <c r="CP140" s="1750"/>
      <c r="CQ140" s="1750"/>
      <c r="CR140" s="1750"/>
      <c r="CS140" s="1750"/>
      <c r="CT140" s="1750"/>
      <c r="CU140" s="1750"/>
      <c r="CV140" s="1750"/>
      <c r="CW140" s="1750"/>
      <c r="CX140" s="1750"/>
      <c r="CY140" s="1750"/>
      <c r="CZ140" s="1750"/>
      <c r="DA140" s="1750"/>
      <c r="DB140" s="1750"/>
      <c r="DC140" s="1750"/>
      <c r="DD140" s="1750"/>
      <c r="DE140" s="1750"/>
      <c r="DF140" s="1750"/>
      <c r="DG140" s="1750"/>
      <c r="DH140" s="1750"/>
      <c r="DI140" s="1750"/>
      <c r="DJ140" s="1750"/>
      <c r="DK140" s="1750"/>
      <c r="DL140" s="1750"/>
      <c r="DM140" s="1750"/>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1856"/>
      <c r="GC140" s="1543"/>
      <c r="GD140" s="1543"/>
      <c r="GE140" s="1543"/>
      <c r="GF140" s="1543"/>
      <c r="GG140" s="1543"/>
      <c r="GH140" s="1543"/>
      <c r="GI140" s="1543"/>
      <c r="GJ140" s="1543"/>
      <c r="GK140" s="1543"/>
      <c r="GL140" s="1543"/>
      <c r="GM140" s="1543"/>
      <c r="GN140" s="1543"/>
      <c r="GO140" s="1860"/>
      <c r="GP140" s="1861"/>
      <c r="GQ140" s="1861"/>
      <c r="GR140" s="1861"/>
      <c r="GS140" s="1861"/>
      <c r="GT140" s="1861"/>
      <c r="GU140" s="1861"/>
      <c r="GV140" s="1861"/>
      <c r="GW140" s="1861"/>
      <c r="GX140" s="1861"/>
      <c r="GY140" s="1861"/>
      <c r="GZ140" s="1862"/>
      <c r="HA140" s="1871"/>
      <c r="HB140" s="1871"/>
      <c r="HC140" s="1871"/>
      <c r="HD140" s="1871"/>
      <c r="HE140" s="1871"/>
      <c r="HF140" s="1871"/>
      <c r="HG140" s="1871"/>
      <c r="HH140" s="1871"/>
      <c r="HI140" s="1871"/>
      <c r="HJ140" s="1871"/>
      <c r="HK140" s="1385"/>
      <c r="HL140" s="1385"/>
      <c r="HM140" s="1385"/>
      <c r="HN140" s="1385"/>
      <c r="HO140" s="1385"/>
      <c r="HP140" s="1385"/>
      <c r="HQ140" s="1385"/>
      <c r="HR140" s="1385"/>
      <c r="HS140" s="1385"/>
      <c r="HT140" s="1385"/>
      <c r="HU140" s="1385"/>
      <c r="HV140" s="1385"/>
      <c r="HW140" s="1385"/>
      <c r="HX140" s="1543"/>
      <c r="HY140" s="1551"/>
      <c r="HZ140" s="2"/>
    </row>
    <row r="141" spans="1:234" ht="6" customHeight="1">
      <c r="A141" s="1370" t="s">
        <v>511</v>
      </c>
      <c r="B141" s="1756"/>
      <c r="C141" s="1756"/>
      <c r="D141" s="1756"/>
      <c r="E141" s="1756"/>
      <c r="F141" s="1756"/>
      <c r="G141" s="1756"/>
      <c r="H141" s="1756"/>
      <c r="I141" s="1756"/>
      <c r="J141" s="1757"/>
      <c r="K141" s="1466" t="s">
        <v>70</v>
      </c>
      <c r="L141" s="1466"/>
      <c r="M141" s="1466"/>
      <c r="N141" s="1466"/>
      <c r="O141" s="1466"/>
      <c r="P141" s="1466"/>
      <c r="Q141" s="1466"/>
      <c r="R141" s="1466"/>
      <c r="S141" s="1466"/>
      <c r="T141" s="1466"/>
      <c r="U141" s="1466"/>
      <c r="V141" s="1466"/>
      <c r="W141" s="1466"/>
      <c r="X141" s="1466"/>
      <c r="Y141" s="1466"/>
      <c r="Z141" s="1466"/>
      <c r="AA141" s="1466"/>
      <c r="AB141" s="1466"/>
      <c r="AC141" s="1466"/>
      <c r="AD141" s="1466"/>
      <c r="AE141" s="1466"/>
      <c r="AF141" s="1466"/>
      <c r="AG141" s="1466"/>
      <c r="AH141" s="1466"/>
      <c r="AI141" s="1466"/>
      <c r="AJ141" s="1466"/>
      <c r="AK141" s="1466"/>
      <c r="AL141" s="1466"/>
      <c r="AM141" s="1466"/>
      <c r="AN141" s="1466" t="s">
        <v>68</v>
      </c>
      <c r="AO141" s="1466"/>
      <c r="AP141" s="1466"/>
      <c r="AQ141" s="1466"/>
      <c r="AR141" s="1466"/>
      <c r="AS141" s="1466"/>
      <c r="AT141" s="1466"/>
      <c r="AU141" s="1466"/>
      <c r="AV141" s="1466"/>
      <c r="AW141" s="1466"/>
      <c r="AX141" s="1466"/>
      <c r="AY141" s="1466"/>
      <c r="AZ141" s="1466"/>
      <c r="BA141" s="1466"/>
      <c r="BB141" s="1466"/>
      <c r="BC141" s="1466"/>
      <c r="BD141" s="1466"/>
      <c r="BE141" s="1466"/>
      <c r="BF141" s="1466"/>
      <c r="BG141" s="1466"/>
      <c r="BH141" s="1466"/>
      <c r="BI141" s="1466"/>
      <c r="BJ141" s="1466"/>
      <c r="BK141" s="1466"/>
      <c r="BL141" s="1466"/>
      <c r="BM141" s="1466"/>
      <c r="BN141" s="1466"/>
      <c r="BO141" s="1466"/>
      <c r="BP141" s="1466"/>
      <c r="BQ141" s="1467"/>
      <c r="BR141" s="2"/>
      <c r="BS141" s="2"/>
      <c r="BT141" s="1750"/>
      <c r="BU141" s="1750"/>
      <c r="BV141" s="1750"/>
      <c r="BW141" s="1750"/>
      <c r="BX141" s="1750"/>
      <c r="BY141" s="1750"/>
      <c r="BZ141" s="1750"/>
      <c r="CA141" s="1750"/>
      <c r="CB141" s="1750"/>
      <c r="CC141" s="1750"/>
      <c r="CD141" s="1750"/>
      <c r="CE141" s="1750"/>
      <c r="CF141" s="1750"/>
      <c r="CG141" s="1750"/>
      <c r="CH141" s="1750"/>
      <c r="CI141" s="1750"/>
      <c r="CJ141" s="1750"/>
      <c r="CK141" s="1750"/>
      <c r="CL141" s="1750"/>
      <c r="CM141" s="1750"/>
      <c r="CN141" s="1750"/>
      <c r="CO141" s="1750"/>
      <c r="CP141" s="1750"/>
      <c r="CQ141" s="1750"/>
      <c r="CR141" s="1750"/>
      <c r="CS141" s="1750"/>
      <c r="CT141" s="1750"/>
      <c r="CU141" s="1750"/>
      <c r="CV141" s="1750"/>
      <c r="CW141" s="1750"/>
      <c r="CX141" s="1750"/>
      <c r="CY141" s="1750"/>
      <c r="CZ141" s="1750"/>
      <c r="DA141" s="1750"/>
      <c r="DB141" s="1750"/>
      <c r="DC141" s="1750"/>
      <c r="DD141" s="1750"/>
      <c r="DE141" s="1750"/>
      <c r="DF141" s="1750"/>
      <c r="DG141" s="1750"/>
      <c r="DH141" s="1750"/>
      <c r="DI141" s="1750"/>
      <c r="DJ141" s="1750"/>
      <c r="DK141" s="1750"/>
      <c r="DL141" s="1750"/>
      <c r="DM141" s="1750"/>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029" t="s">
        <v>730</v>
      </c>
      <c r="GC141" s="2029"/>
      <c r="GD141" s="2029"/>
      <c r="GE141" s="2029"/>
      <c r="GF141" s="2029"/>
      <c r="GG141" s="2029"/>
      <c r="GH141" s="2029"/>
      <c r="GI141" s="2029"/>
      <c r="GJ141" s="2029"/>
      <c r="GK141" s="2029"/>
      <c r="GL141" s="2029"/>
      <c r="GM141" s="2029"/>
      <c r="GN141" s="2029"/>
      <c r="GO141" s="2029"/>
      <c r="GP141" s="2029"/>
      <c r="GQ141" s="2029"/>
      <c r="GR141" s="2029"/>
      <c r="GS141" s="2029"/>
      <c r="GT141" s="2029"/>
      <c r="GU141" s="2029"/>
      <c r="GV141" s="2029"/>
      <c r="GW141" s="2029"/>
      <c r="GX141" s="2029"/>
      <c r="GY141" s="2029"/>
      <c r="GZ141" s="2029"/>
      <c r="HA141" s="2029"/>
      <c r="HB141" s="2029"/>
      <c r="HC141" s="2029"/>
      <c r="HD141" s="2029"/>
      <c r="HE141" s="2029"/>
      <c r="HF141" s="2029"/>
      <c r="HG141" s="2029"/>
      <c r="HH141" s="2029"/>
      <c r="HI141" s="2029"/>
      <c r="HJ141" s="2029"/>
      <c r="HK141" s="2029"/>
      <c r="HL141" s="2029"/>
      <c r="HM141" s="2029"/>
      <c r="HN141" s="2029"/>
      <c r="HO141" s="2029"/>
      <c r="HP141" s="2029"/>
      <c r="HQ141" s="2029"/>
      <c r="HR141" s="2029"/>
      <c r="HS141" s="2029"/>
      <c r="HT141" s="2029"/>
      <c r="HU141" s="2029"/>
      <c r="HV141" s="2029"/>
      <c r="HW141" s="2029"/>
      <c r="HX141" s="2029"/>
      <c r="HY141" s="2029"/>
      <c r="HZ141" s="2"/>
    </row>
    <row r="142" spans="1:234" ht="6" customHeight="1">
      <c r="A142" s="1566"/>
      <c r="B142" s="1566"/>
      <c r="C142" s="1566"/>
      <c r="D142" s="1566"/>
      <c r="E142" s="1566"/>
      <c r="F142" s="1566"/>
      <c r="G142" s="1566"/>
      <c r="H142" s="1566"/>
      <c r="I142" s="1566"/>
      <c r="J142" s="1758"/>
      <c r="K142" s="1276"/>
      <c r="L142" s="1276"/>
      <c r="M142" s="1276"/>
      <c r="N142" s="1276"/>
      <c r="O142" s="1276"/>
      <c r="P142" s="1276"/>
      <c r="Q142" s="1276"/>
      <c r="R142" s="1276"/>
      <c r="S142" s="1276"/>
      <c r="T142" s="1276"/>
      <c r="U142" s="1276"/>
      <c r="V142" s="1276"/>
      <c r="W142" s="1276"/>
      <c r="X142" s="1276"/>
      <c r="Y142" s="1276"/>
      <c r="Z142" s="1276"/>
      <c r="AA142" s="1276"/>
      <c r="AB142" s="1276"/>
      <c r="AC142" s="1276"/>
      <c r="AD142" s="1276"/>
      <c r="AE142" s="1276"/>
      <c r="AF142" s="1276"/>
      <c r="AG142" s="1276"/>
      <c r="AH142" s="1276"/>
      <c r="AI142" s="1276"/>
      <c r="AJ142" s="1276"/>
      <c r="AK142" s="1276"/>
      <c r="AL142" s="1276"/>
      <c r="AM142" s="1276"/>
      <c r="AN142" s="1276"/>
      <c r="AO142" s="1276"/>
      <c r="AP142" s="1276"/>
      <c r="AQ142" s="1276"/>
      <c r="AR142" s="1276"/>
      <c r="AS142" s="1276"/>
      <c r="AT142" s="1276"/>
      <c r="AU142" s="1276"/>
      <c r="AV142" s="1276"/>
      <c r="AW142" s="1276"/>
      <c r="AX142" s="1276"/>
      <c r="AY142" s="1276"/>
      <c r="AZ142" s="1276"/>
      <c r="BA142" s="1276"/>
      <c r="BB142" s="1276"/>
      <c r="BC142" s="1276"/>
      <c r="BD142" s="1276"/>
      <c r="BE142" s="1276"/>
      <c r="BF142" s="1276"/>
      <c r="BG142" s="1276"/>
      <c r="BH142" s="1276"/>
      <c r="BI142" s="1276"/>
      <c r="BJ142" s="1276"/>
      <c r="BK142" s="1276"/>
      <c r="BL142" s="1276"/>
      <c r="BM142" s="1276"/>
      <c r="BN142" s="1276"/>
      <c r="BO142" s="1276"/>
      <c r="BP142" s="1276"/>
      <c r="BQ142" s="1277"/>
      <c r="BR142" s="2"/>
      <c r="BS142" s="2"/>
      <c r="BT142" s="1750"/>
      <c r="BU142" s="1750"/>
      <c r="BV142" s="1750"/>
      <c r="BW142" s="1750"/>
      <c r="BX142" s="1750"/>
      <c r="BY142" s="1750"/>
      <c r="BZ142" s="1750"/>
      <c r="CA142" s="1750"/>
      <c r="CB142" s="1750"/>
      <c r="CC142" s="1750"/>
      <c r="CD142" s="1750"/>
      <c r="CE142" s="1750"/>
      <c r="CF142" s="1750"/>
      <c r="CG142" s="1750"/>
      <c r="CH142" s="1750"/>
      <c r="CI142" s="1750"/>
      <c r="CJ142" s="1750"/>
      <c r="CK142" s="1750"/>
      <c r="CL142" s="1750"/>
      <c r="CM142" s="1750"/>
      <c r="CN142" s="1750"/>
      <c r="CO142" s="1750"/>
      <c r="CP142" s="1750"/>
      <c r="CQ142" s="1750"/>
      <c r="CR142" s="1750"/>
      <c r="CS142" s="1750"/>
      <c r="CT142" s="1750"/>
      <c r="CU142" s="1750"/>
      <c r="CV142" s="1750"/>
      <c r="CW142" s="1750"/>
      <c r="CX142" s="1750"/>
      <c r="CY142" s="1750"/>
      <c r="CZ142" s="1750"/>
      <c r="DA142" s="1750"/>
      <c r="DB142" s="1750"/>
      <c r="DC142" s="1750"/>
      <c r="DD142" s="1750"/>
      <c r="DE142" s="1750"/>
      <c r="DF142" s="1750"/>
      <c r="DG142" s="1750"/>
      <c r="DH142" s="1750"/>
      <c r="DI142" s="1750"/>
      <c r="DJ142" s="1750"/>
      <c r="DK142" s="1750"/>
      <c r="DL142" s="1750"/>
      <c r="DM142" s="1750"/>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030"/>
      <c r="GC142" s="2030"/>
      <c r="GD142" s="2030"/>
      <c r="GE142" s="2030"/>
      <c r="GF142" s="2030"/>
      <c r="GG142" s="2030"/>
      <c r="GH142" s="2030"/>
      <c r="GI142" s="2030"/>
      <c r="GJ142" s="2030"/>
      <c r="GK142" s="2030"/>
      <c r="GL142" s="2030"/>
      <c r="GM142" s="2030"/>
      <c r="GN142" s="2030"/>
      <c r="GO142" s="2030"/>
      <c r="GP142" s="2030"/>
      <c r="GQ142" s="2030"/>
      <c r="GR142" s="2030"/>
      <c r="GS142" s="2030"/>
      <c r="GT142" s="2030"/>
      <c r="GU142" s="2030"/>
      <c r="GV142" s="2030"/>
      <c r="GW142" s="2030"/>
      <c r="GX142" s="2030"/>
      <c r="GY142" s="2030"/>
      <c r="GZ142" s="2030"/>
      <c r="HA142" s="2030"/>
      <c r="HB142" s="2030"/>
      <c r="HC142" s="2030"/>
      <c r="HD142" s="2030"/>
      <c r="HE142" s="2030"/>
      <c r="HF142" s="2030"/>
      <c r="HG142" s="2030"/>
      <c r="HH142" s="2030"/>
      <c r="HI142" s="2030"/>
      <c r="HJ142" s="2030"/>
      <c r="HK142" s="2030"/>
      <c r="HL142" s="2030"/>
      <c r="HM142" s="2030"/>
      <c r="HN142" s="2030"/>
      <c r="HO142" s="2030"/>
      <c r="HP142" s="2030"/>
      <c r="HQ142" s="2030"/>
      <c r="HR142" s="2030"/>
      <c r="HS142" s="2030"/>
      <c r="HT142" s="2030"/>
      <c r="HU142" s="2030"/>
      <c r="HV142" s="2030"/>
      <c r="HW142" s="2030"/>
      <c r="HX142" s="2030"/>
      <c r="HY142" s="2030"/>
      <c r="HZ142" s="2"/>
    </row>
    <row r="143" spans="1:234" ht="6" customHeight="1">
      <c r="A143" s="1566"/>
      <c r="B143" s="1566"/>
      <c r="C143" s="1566"/>
      <c r="D143" s="1566"/>
      <c r="E143" s="1566"/>
      <c r="F143" s="1566"/>
      <c r="G143" s="1566"/>
      <c r="H143" s="1566"/>
      <c r="I143" s="1566"/>
      <c r="J143" s="1758"/>
      <c r="K143" s="1388" t="str">
        <f>入力シート!O77</f>
        <v/>
      </c>
      <c r="L143" s="1388"/>
      <c r="M143" s="1388"/>
      <c r="N143" s="1388"/>
      <c r="O143" s="1388"/>
      <c r="P143" s="1388"/>
      <c r="Q143" s="1388"/>
      <c r="R143" s="1388"/>
      <c r="S143" s="1388"/>
      <c r="T143" s="1388"/>
      <c r="U143" s="1388"/>
      <c r="V143" s="1388"/>
      <c r="W143" s="1388"/>
      <c r="X143" s="1388"/>
      <c r="Y143" s="1388"/>
      <c r="Z143" s="1388"/>
      <c r="AA143" s="1388"/>
      <c r="AB143" s="1388"/>
      <c r="AC143" s="1388"/>
      <c r="AD143" s="1388"/>
      <c r="AE143" s="1388"/>
      <c r="AF143" s="1388"/>
      <c r="AG143" s="1388"/>
      <c r="AH143" s="1388"/>
      <c r="AI143" s="1388"/>
      <c r="AJ143" s="1388"/>
      <c r="AK143" s="1389"/>
      <c r="AL143" s="1392" t="s">
        <v>151</v>
      </c>
      <c r="AM143" s="1393"/>
      <c r="AN143" s="1388" t="str">
        <f>入力シート!P77</f>
        <v/>
      </c>
      <c r="AO143" s="1388"/>
      <c r="AP143" s="1388"/>
      <c r="AQ143" s="1388"/>
      <c r="AR143" s="1388"/>
      <c r="AS143" s="1388"/>
      <c r="AT143" s="1388"/>
      <c r="AU143" s="1388"/>
      <c r="AV143" s="1388"/>
      <c r="AW143" s="1388"/>
      <c r="AX143" s="1388"/>
      <c r="AY143" s="1388"/>
      <c r="AZ143" s="1388"/>
      <c r="BA143" s="1388"/>
      <c r="BB143" s="1388"/>
      <c r="BC143" s="1388"/>
      <c r="BD143" s="1388"/>
      <c r="BE143" s="1388"/>
      <c r="BF143" s="1388"/>
      <c r="BG143" s="1388"/>
      <c r="BH143" s="1388"/>
      <c r="BI143" s="1388"/>
      <c r="BJ143" s="1388"/>
      <c r="BK143" s="1388"/>
      <c r="BL143" s="1388"/>
      <c r="BM143" s="1388"/>
      <c r="BN143" s="1388"/>
      <c r="BO143" s="1389"/>
      <c r="BP143" s="1392" t="s">
        <v>151</v>
      </c>
      <c r="BQ143" s="1426"/>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1948" t="s">
        <v>731</v>
      </c>
      <c r="DQ143" s="1948"/>
      <c r="DR143" s="1948"/>
      <c r="DS143" s="1948"/>
      <c r="DT143" s="1948"/>
      <c r="DU143" s="1948"/>
      <c r="DV143" s="1948"/>
      <c r="DW143" s="1948"/>
      <c r="DX143" s="1948"/>
      <c r="DY143" s="1948"/>
      <c r="DZ143" s="1948"/>
      <c r="EA143" s="1948"/>
      <c r="EB143" s="1948"/>
      <c r="EC143" s="1948"/>
      <c r="ED143" s="1948"/>
      <c r="EE143" s="1948"/>
      <c r="EF143" s="1948"/>
      <c r="EG143" s="1948"/>
      <c r="EH143" s="1948"/>
      <c r="EI143" s="1948"/>
      <c r="EJ143" s="1948"/>
      <c r="EK143" s="1948"/>
      <c r="EL143" s="1948"/>
      <c r="EM143" s="1948"/>
      <c r="EN143" s="1948"/>
      <c r="EO143" s="1948"/>
      <c r="EP143" s="1948"/>
      <c r="EQ143" s="1948"/>
      <c r="ER143" s="1948"/>
      <c r="ES143" s="1948"/>
      <c r="ET143" s="1948"/>
      <c r="EU143" s="1948"/>
      <c r="EV143" s="1948"/>
      <c r="EW143" s="1948"/>
      <c r="EX143" s="1948"/>
      <c r="EY143" s="1948"/>
      <c r="EZ143" s="1948"/>
      <c r="FA143" s="1948"/>
      <c r="FB143" s="1948"/>
      <c r="FC143" s="1948"/>
      <c r="FD143" s="1948"/>
      <c r="FE143" s="1948"/>
      <c r="FF143" s="1948"/>
      <c r="FG143" s="1948"/>
      <c r="FH143" s="1948"/>
      <c r="FI143" s="1948"/>
      <c r="FJ143" s="1948"/>
      <c r="FK143" s="1948"/>
      <c r="FL143" s="1948"/>
      <c r="FM143" s="1948"/>
      <c r="FN143" s="1948"/>
      <c r="FO143" s="1948"/>
      <c r="FP143" s="1948"/>
      <c r="FQ143" s="1948"/>
      <c r="FR143" s="1948"/>
      <c r="FS143" s="1948"/>
      <c r="FT143" s="1948"/>
      <c r="FU143" s="1948"/>
      <c r="FV143" s="1948"/>
      <c r="FW143" s="1948"/>
      <c r="FX143" s="2"/>
      <c r="FY143" s="2"/>
      <c r="FZ143" s="2"/>
      <c r="GA143" s="2"/>
      <c r="GB143" s="2030"/>
      <c r="GC143" s="2030"/>
      <c r="GD143" s="2030"/>
      <c r="GE143" s="2030"/>
      <c r="GF143" s="2030"/>
      <c r="GG143" s="2030"/>
      <c r="GH143" s="2030"/>
      <c r="GI143" s="2030"/>
      <c r="GJ143" s="2030"/>
      <c r="GK143" s="2030"/>
      <c r="GL143" s="2030"/>
      <c r="GM143" s="2030"/>
      <c r="GN143" s="2030"/>
      <c r="GO143" s="2030"/>
      <c r="GP143" s="2030"/>
      <c r="GQ143" s="2030"/>
      <c r="GR143" s="2030"/>
      <c r="GS143" s="2030"/>
      <c r="GT143" s="2030"/>
      <c r="GU143" s="2030"/>
      <c r="GV143" s="2030"/>
      <c r="GW143" s="2030"/>
      <c r="GX143" s="2030"/>
      <c r="GY143" s="2030"/>
      <c r="GZ143" s="2030"/>
      <c r="HA143" s="2030"/>
      <c r="HB143" s="2030"/>
      <c r="HC143" s="2030"/>
      <c r="HD143" s="2030"/>
      <c r="HE143" s="2030"/>
      <c r="HF143" s="2030"/>
      <c r="HG143" s="2030"/>
      <c r="HH143" s="2030"/>
      <c r="HI143" s="2030"/>
      <c r="HJ143" s="2030"/>
      <c r="HK143" s="2030"/>
      <c r="HL143" s="2030"/>
      <c r="HM143" s="2030"/>
      <c r="HN143" s="2030"/>
      <c r="HO143" s="2030"/>
      <c r="HP143" s="2030"/>
      <c r="HQ143" s="2030"/>
      <c r="HR143" s="2030"/>
      <c r="HS143" s="2030"/>
      <c r="HT143" s="2030"/>
      <c r="HU143" s="2030"/>
      <c r="HV143" s="2030"/>
      <c r="HW143" s="2030"/>
      <c r="HX143" s="2030"/>
      <c r="HY143" s="2030"/>
      <c r="HZ143" s="2"/>
    </row>
    <row r="144" spans="1:234" ht="6.75" customHeight="1">
      <c r="A144" s="1566"/>
      <c r="B144" s="1566"/>
      <c r="C144" s="1566"/>
      <c r="D144" s="1566"/>
      <c r="E144" s="1566"/>
      <c r="F144" s="1566"/>
      <c r="G144" s="1566"/>
      <c r="H144" s="1566"/>
      <c r="I144" s="1566"/>
      <c r="J144" s="1758"/>
      <c r="K144" s="1388"/>
      <c r="L144" s="1388"/>
      <c r="M144" s="1388"/>
      <c r="N144" s="1388"/>
      <c r="O144" s="1388"/>
      <c r="P144" s="1388"/>
      <c r="Q144" s="1388"/>
      <c r="R144" s="1388"/>
      <c r="S144" s="1388"/>
      <c r="T144" s="1388"/>
      <c r="U144" s="1388"/>
      <c r="V144" s="1388"/>
      <c r="W144" s="1388"/>
      <c r="X144" s="1388"/>
      <c r="Y144" s="1388"/>
      <c r="Z144" s="1388"/>
      <c r="AA144" s="1388"/>
      <c r="AB144" s="1388"/>
      <c r="AC144" s="1388"/>
      <c r="AD144" s="1388"/>
      <c r="AE144" s="1388"/>
      <c r="AF144" s="1388"/>
      <c r="AG144" s="1388"/>
      <c r="AH144" s="1388"/>
      <c r="AI144" s="1388"/>
      <c r="AJ144" s="1388"/>
      <c r="AK144" s="1389"/>
      <c r="AL144" s="1392"/>
      <c r="AM144" s="1393"/>
      <c r="AN144" s="1388"/>
      <c r="AO144" s="1388"/>
      <c r="AP144" s="1388"/>
      <c r="AQ144" s="1388"/>
      <c r="AR144" s="1388"/>
      <c r="AS144" s="1388"/>
      <c r="AT144" s="1388"/>
      <c r="AU144" s="1388"/>
      <c r="AV144" s="1388"/>
      <c r="AW144" s="1388"/>
      <c r="AX144" s="1388"/>
      <c r="AY144" s="1388"/>
      <c r="AZ144" s="1388"/>
      <c r="BA144" s="1388"/>
      <c r="BB144" s="1388"/>
      <c r="BC144" s="1388"/>
      <c r="BD144" s="1388"/>
      <c r="BE144" s="1388"/>
      <c r="BF144" s="1388"/>
      <c r="BG144" s="1388"/>
      <c r="BH144" s="1388"/>
      <c r="BI144" s="1388"/>
      <c r="BJ144" s="1388"/>
      <c r="BK144" s="1388"/>
      <c r="BL144" s="1388"/>
      <c r="BM144" s="1388"/>
      <c r="BN144" s="1388"/>
      <c r="BO144" s="1389"/>
      <c r="BP144" s="1392"/>
      <c r="BQ144" s="1426"/>
      <c r="BR144" s="2"/>
      <c r="BS144" s="2"/>
      <c r="BT144" s="1908" t="str">
        <f>"５　給与・公的年金等に係る所得以外（"&amp;入力シート!L3&amp;"4月1日において65歳未満の方は給与所得以外）の市民税・道民税の納税方法"</f>
        <v>５　給与・公的年金等に係る所得以外（令和-25年4月1日において65歳未満の方は給与所得以外）の市民税・道民税の納税方法</v>
      </c>
      <c r="BU144" s="1908"/>
      <c r="BV144" s="1908"/>
      <c r="BW144" s="1908"/>
      <c r="BX144" s="1908"/>
      <c r="BY144" s="1908"/>
      <c r="BZ144" s="1908"/>
      <c r="CA144" s="1908"/>
      <c r="CB144" s="1908"/>
      <c r="CC144" s="1908"/>
      <c r="CD144" s="1908"/>
      <c r="CE144" s="1908"/>
      <c r="CF144" s="1908"/>
      <c r="CG144" s="1908"/>
      <c r="CH144" s="1908"/>
      <c r="CI144" s="1908"/>
      <c r="CJ144" s="1908"/>
      <c r="CK144" s="1908"/>
      <c r="CL144" s="1908"/>
      <c r="CM144" s="1908"/>
      <c r="CN144" s="1908"/>
      <c r="CO144" s="1908"/>
      <c r="CP144" s="1908"/>
      <c r="CQ144" s="1908"/>
      <c r="CR144" s="1908"/>
      <c r="CS144" s="1908"/>
      <c r="CT144" s="1908"/>
      <c r="CU144" s="1908"/>
      <c r="CV144" s="1908"/>
      <c r="CW144" s="1908"/>
      <c r="CX144" s="1908"/>
      <c r="CY144" s="1908"/>
      <c r="CZ144" s="1908"/>
      <c r="DA144" s="1908"/>
      <c r="DB144" s="1908"/>
      <c r="DC144" s="1908"/>
      <c r="DD144" s="1908"/>
      <c r="DE144" s="1908"/>
      <c r="DF144" s="1908"/>
      <c r="DG144" s="1908"/>
      <c r="DH144" s="1908"/>
      <c r="DI144" s="1908"/>
      <c r="DJ144" s="1908"/>
      <c r="DK144" s="1908"/>
      <c r="DL144" s="1908"/>
      <c r="DM144" s="1908"/>
      <c r="DN144" s="2"/>
      <c r="DO144" s="2"/>
      <c r="DP144" s="1948"/>
      <c r="DQ144" s="1948"/>
      <c r="DR144" s="1948"/>
      <c r="DS144" s="1948"/>
      <c r="DT144" s="1948"/>
      <c r="DU144" s="1948"/>
      <c r="DV144" s="1948"/>
      <c r="DW144" s="1948"/>
      <c r="DX144" s="1948"/>
      <c r="DY144" s="1948"/>
      <c r="DZ144" s="1948"/>
      <c r="EA144" s="1948"/>
      <c r="EB144" s="1948"/>
      <c r="EC144" s="1948"/>
      <c r="ED144" s="1948"/>
      <c r="EE144" s="1948"/>
      <c r="EF144" s="1948"/>
      <c r="EG144" s="1948"/>
      <c r="EH144" s="1948"/>
      <c r="EI144" s="1948"/>
      <c r="EJ144" s="1948"/>
      <c r="EK144" s="1948"/>
      <c r="EL144" s="1948"/>
      <c r="EM144" s="1948"/>
      <c r="EN144" s="1948"/>
      <c r="EO144" s="1948"/>
      <c r="EP144" s="1948"/>
      <c r="EQ144" s="1948"/>
      <c r="ER144" s="1948"/>
      <c r="ES144" s="1948"/>
      <c r="ET144" s="1948"/>
      <c r="EU144" s="1948"/>
      <c r="EV144" s="1948"/>
      <c r="EW144" s="1948"/>
      <c r="EX144" s="1948"/>
      <c r="EY144" s="1948"/>
      <c r="EZ144" s="1948"/>
      <c r="FA144" s="1948"/>
      <c r="FB144" s="1948"/>
      <c r="FC144" s="1948"/>
      <c r="FD144" s="1948"/>
      <c r="FE144" s="1948"/>
      <c r="FF144" s="1948"/>
      <c r="FG144" s="1948"/>
      <c r="FH144" s="1948"/>
      <c r="FI144" s="1948"/>
      <c r="FJ144" s="1948"/>
      <c r="FK144" s="1948"/>
      <c r="FL144" s="1948"/>
      <c r="FM144" s="1948"/>
      <c r="FN144" s="1948"/>
      <c r="FO144" s="1948"/>
      <c r="FP144" s="1948"/>
      <c r="FQ144" s="1948"/>
      <c r="FR144" s="1948"/>
      <c r="FS144" s="1948"/>
      <c r="FT144" s="1948"/>
      <c r="FU144" s="1948"/>
      <c r="FV144" s="1948"/>
      <c r="FW144" s="1948"/>
      <c r="FX144" s="2"/>
      <c r="FY144" s="2"/>
      <c r="FZ144" s="2"/>
      <c r="GA144" s="2"/>
      <c r="GB144" s="2030"/>
      <c r="GC144" s="2030"/>
      <c r="GD144" s="2030"/>
      <c r="GE144" s="2030"/>
      <c r="GF144" s="2030"/>
      <c r="GG144" s="2030"/>
      <c r="GH144" s="2030"/>
      <c r="GI144" s="2030"/>
      <c r="GJ144" s="2030"/>
      <c r="GK144" s="2030"/>
      <c r="GL144" s="2030"/>
      <c r="GM144" s="2030"/>
      <c r="GN144" s="2030"/>
      <c r="GO144" s="2030"/>
      <c r="GP144" s="2030"/>
      <c r="GQ144" s="2030"/>
      <c r="GR144" s="2030"/>
      <c r="GS144" s="2030"/>
      <c r="GT144" s="2030"/>
      <c r="GU144" s="2030"/>
      <c r="GV144" s="2030"/>
      <c r="GW144" s="2030"/>
      <c r="GX144" s="2030"/>
      <c r="GY144" s="2030"/>
      <c r="GZ144" s="2030"/>
      <c r="HA144" s="2030"/>
      <c r="HB144" s="2030"/>
      <c r="HC144" s="2030"/>
      <c r="HD144" s="2030"/>
      <c r="HE144" s="2030"/>
      <c r="HF144" s="2030"/>
      <c r="HG144" s="2030"/>
      <c r="HH144" s="2030"/>
      <c r="HI144" s="2030"/>
      <c r="HJ144" s="2030"/>
      <c r="HK144" s="2030"/>
      <c r="HL144" s="2030"/>
      <c r="HM144" s="2030"/>
      <c r="HN144" s="2030"/>
      <c r="HO144" s="2030"/>
      <c r="HP144" s="2030"/>
      <c r="HQ144" s="2030"/>
      <c r="HR144" s="2030"/>
      <c r="HS144" s="2030"/>
      <c r="HT144" s="2030"/>
      <c r="HU144" s="2030"/>
      <c r="HV144" s="2030"/>
      <c r="HW144" s="2030"/>
      <c r="HX144" s="2030"/>
      <c r="HY144" s="2030"/>
      <c r="HZ144" s="2"/>
    </row>
    <row r="145" spans="1:235" ht="6.75" customHeight="1">
      <c r="A145" s="1566"/>
      <c r="B145" s="1566"/>
      <c r="C145" s="1566"/>
      <c r="D145" s="1566"/>
      <c r="E145" s="1566"/>
      <c r="F145" s="1566"/>
      <c r="G145" s="1566"/>
      <c r="H145" s="1566"/>
      <c r="I145" s="1566"/>
      <c r="J145" s="1758"/>
      <c r="K145" s="1390"/>
      <c r="L145" s="1390"/>
      <c r="M145" s="1390"/>
      <c r="N145" s="1390"/>
      <c r="O145" s="1390"/>
      <c r="P145" s="1390"/>
      <c r="Q145" s="1390"/>
      <c r="R145" s="1390"/>
      <c r="S145" s="1390"/>
      <c r="T145" s="1390"/>
      <c r="U145" s="1390"/>
      <c r="V145" s="1390"/>
      <c r="W145" s="1390"/>
      <c r="X145" s="1390"/>
      <c r="Y145" s="1390"/>
      <c r="Z145" s="1390"/>
      <c r="AA145" s="1390"/>
      <c r="AB145" s="1390"/>
      <c r="AC145" s="1390"/>
      <c r="AD145" s="1390"/>
      <c r="AE145" s="1390"/>
      <c r="AF145" s="1390"/>
      <c r="AG145" s="1390"/>
      <c r="AH145" s="1390"/>
      <c r="AI145" s="1390"/>
      <c r="AJ145" s="1390"/>
      <c r="AK145" s="1391"/>
      <c r="AL145" s="1394"/>
      <c r="AM145" s="1395"/>
      <c r="AN145" s="1390"/>
      <c r="AO145" s="1390"/>
      <c r="AP145" s="1390"/>
      <c r="AQ145" s="1390"/>
      <c r="AR145" s="1390"/>
      <c r="AS145" s="1390"/>
      <c r="AT145" s="1390"/>
      <c r="AU145" s="1390"/>
      <c r="AV145" s="1390"/>
      <c r="AW145" s="1390"/>
      <c r="AX145" s="1390"/>
      <c r="AY145" s="1390"/>
      <c r="AZ145" s="1390"/>
      <c r="BA145" s="1390"/>
      <c r="BB145" s="1390"/>
      <c r="BC145" s="1390"/>
      <c r="BD145" s="1390"/>
      <c r="BE145" s="1390"/>
      <c r="BF145" s="1390"/>
      <c r="BG145" s="1390"/>
      <c r="BH145" s="1390"/>
      <c r="BI145" s="1390"/>
      <c r="BJ145" s="1390"/>
      <c r="BK145" s="1390"/>
      <c r="BL145" s="1390"/>
      <c r="BM145" s="1390"/>
      <c r="BN145" s="1390"/>
      <c r="BO145" s="1391"/>
      <c r="BP145" s="1394"/>
      <c r="BQ145" s="1427"/>
      <c r="BR145" s="2"/>
      <c r="BS145" s="2"/>
      <c r="BT145" s="1908"/>
      <c r="BU145" s="1908"/>
      <c r="BV145" s="1908"/>
      <c r="BW145" s="1908"/>
      <c r="BX145" s="1908"/>
      <c r="BY145" s="1908"/>
      <c r="BZ145" s="1908"/>
      <c r="CA145" s="1908"/>
      <c r="CB145" s="1908"/>
      <c r="CC145" s="1908"/>
      <c r="CD145" s="1908"/>
      <c r="CE145" s="1908"/>
      <c r="CF145" s="1908"/>
      <c r="CG145" s="1908"/>
      <c r="CH145" s="1908"/>
      <c r="CI145" s="1908"/>
      <c r="CJ145" s="1908"/>
      <c r="CK145" s="1908"/>
      <c r="CL145" s="1908"/>
      <c r="CM145" s="1908"/>
      <c r="CN145" s="1908"/>
      <c r="CO145" s="1908"/>
      <c r="CP145" s="1908"/>
      <c r="CQ145" s="1908"/>
      <c r="CR145" s="1908"/>
      <c r="CS145" s="1908"/>
      <c r="CT145" s="1908"/>
      <c r="CU145" s="1908"/>
      <c r="CV145" s="1908"/>
      <c r="CW145" s="1908"/>
      <c r="CX145" s="1908"/>
      <c r="CY145" s="1908"/>
      <c r="CZ145" s="1908"/>
      <c r="DA145" s="1908"/>
      <c r="DB145" s="1908"/>
      <c r="DC145" s="1908"/>
      <c r="DD145" s="1908"/>
      <c r="DE145" s="1908"/>
      <c r="DF145" s="1908"/>
      <c r="DG145" s="1908"/>
      <c r="DH145" s="1908"/>
      <c r="DI145" s="1908"/>
      <c r="DJ145" s="1908"/>
      <c r="DK145" s="1908"/>
      <c r="DL145" s="1908"/>
      <c r="DM145" s="1908"/>
      <c r="DN145" s="2"/>
      <c r="DO145" s="2"/>
      <c r="DP145" s="2031" t="s">
        <v>296</v>
      </c>
      <c r="DQ145" s="2032"/>
      <c r="DR145" s="2032"/>
      <c r="DS145" s="2032"/>
      <c r="DT145" s="2032"/>
      <c r="DU145" s="2032"/>
      <c r="DV145" s="2033"/>
      <c r="DW145" s="1946" t="e">
        <f ca="1">IF(換算!J41="○",VLOOKUP(1,入力シート!A85:J93,4,FALSE),"")</f>
        <v>#N/A</v>
      </c>
      <c r="DX145" s="1946"/>
      <c r="DY145" s="1946"/>
      <c r="DZ145" s="1946"/>
      <c r="EA145" s="1946"/>
      <c r="EB145" s="1946"/>
      <c r="EC145" s="1946"/>
      <c r="ED145" s="1946"/>
      <c r="EE145" s="1946"/>
      <c r="EF145" s="1946"/>
      <c r="EG145" s="1946"/>
      <c r="EH145" s="1946"/>
      <c r="EI145" s="1946"/>
      <c r="EJ145" s="1946"/>
      <c r="EK145" s="1655"/>
      <c r="EL145" s="1655"/>
      <c r="EM145" s="1655"/>
      <c r="EN145" s="1655"/>
      <c r="EO145" s="1971"/>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030"/>
      <c r="GC145" s="2030"/>
      <c r="GD145" s="2030"/>
      <c r="GE145" s="2030"/>
      <c r="GF145" s="2030"/>
      <c r="GG145" s="2030"/>
      <c r="GH145" s="2030"/>
      <c r="GI145" s="2030"/>
      <c r="GJ145" s="2030"/>
      <c r="GK145" s="2030"/>
      <c r="GL145" s="2030"/>
      <c r="GM145" s="2030"/>
      <c r="GN145" s="2030"/>
      <c r="GO145" s="2030"/>
      <c r="GP145" s="2030"/>
      <c r="GQ145" s="2030"/>
      <c r="GR145" s="2030"/>
      <c r="GS145" s="2030"/>
      <c r="GT145" s="2030"/>
      <c r="GU145" s="2030"/>
      <c r="GV145" s="2030"/>
      <c r="GW145" s="2030"/>
      <c r="GX145" s="2030"/>
      <c r="GY145" s="2030"/>
      <c r="GZ145" s="2030"/>
      <c r="HA145" s="2030"/>
      <c r="HB145" s="2030"/>
      <c r="HC145" s="2030"/>
      <c r="HD145" s="2030"/>
      <c r="HE145" s="2030"/>
      <c r="HF145" s="2030"/>
      <c r="HG145" s="2030"/>
      <c r="HH145" s="2030"/>
      <c r="HI145" s="2030"/>
      <c r="HJ145" s="2030"/>
      <c r="HK145" s="2030"/>
      <c r="HL145" s="2030"/>
      <c r="HM145" s="2030"/>
      <c r="HN145" s="2030"/>
      <c r="HO145" s="2030"/>
      <c r="HP145" s="2030"/>
      <c r="HQ145" s="2030"/>
      <c r="HR145" s="2030"/>
      <c r="HS145" s="2030"/>
      <c r="HT145" s="2030"/>
      <c r="HU145" s="2030"/>
      <c r="HV145" s="2030"/>
      <c r="HW145" s="2030"/>
      <c r="HX145" s="2030"/>
      <c r="HY145" s="2030"/>
      <c r="HZ145" s="2"/>
    </row>
    <row r="146" spans="1:235" ht="6.75" customHeight="1">
      <c r="A146" s="1906" t="s">
        <v>459</v>
      </c>
      <c r="B146" s="1906"/>
      <c r="C146" s="1906"/>
      <c r="D146" s="1906"/>
      <c r="E146" s="1906"/>
      <c r="F146" s="1906"/>
      <c r="G146" s="1906"/>
      <c r="H146" s="1906"/>
      <c r="I146" s="1906"/>
      <c r="J146" s="1906"/>
      <c r="K146" s="1906"/>
      <c r="L146" s="1906"/>
      <c r="M146" s="1906"/>
      <c r="N146" s="1906"/>
      <c r="O146" s="1906"/>
      <c r="P146" s="1906"/>
      <c r="Q146" s="1906"/>
      <c r="R146" s="1906"/>
      <c r="S146" s="1906"/>
      <c r="T146" s="1906"/>
      <c r="U146" s="1906"/>
      <c r="V146" s="1906"/>
      <c r="W146" s="1906"/>
      <c r="X146" s="1906"/>
      <c r="Y146" s="1906"/>
      <c r="Z146" s="1906"/>
      <c r="AA146" s="1906"/>
      <c r="AB146" s="1906"/>
      <c r="AC146" s="1906"/>
      <c r="AD146" s="1906"/>
      <c r="AE146" s="1906"/>
      <c r="AF146" s="1906"/>
      <c r="AG146" s="1906"/>
      <c r="AH146" s="1906"/>
      <c r="AI146" s="1906"/>
      <c r="AJ146" s="1906"/>
      <c r="AK146" s="1906"/>
      <c r="AL146" s="1906"/>
      <c r="AM146" s="1906"/>
      <c r="AN146" s="1906"/>
      <c r="AO146" s="1906"/>
      <c r="AP146" s="1906"/>
      <c r="AQ146" s="1906"/>
      <c r="AR146" s="1906"/>
      <c r="AS146" s="1906"/>
      <c r="AT146" s="1906"/>
      <c r="AU146" s="1906"/>
      <c r="AV146" s="1906"/>
      <c r="AW146" s="1906"/>
      <c r="AX146" s="1906"/>
      <c r="AY146" s="1906"/>
      <c r="AZ146" s="1906"/>
      <c r="BA146" s="1906"/>
      <c r="BB146" s="1906"/>
      <c r="BC146" s="1906"/>
      <c r="BD146" s="1906"/>
      <c r="BE146" s="1906"/>
      <c r="BF146" s="1906"/>
      <c r="BG146" s="1906"/>
      <c r="BH146" s="1906"/>
      <c r="BI146" s="1906"/>
      <c r="BJ146" s="1906"/>
      <c r="BK146" s="1906"/>
      <c r="BL146" s="1906"/>
      <c r="BM146" s="1906"/>
      <c r="BN146" s="1906"/>
      <c r="BO146" s="1906"/>
      <c r="BP146" s="1906"/>
      <c r="BQ146" s="1906"/>
      <c r="BR146" s="2"/>
      <c r="BS146" s="2"/>
      <c r="BT146" s="1908"/>
      <c r="BU146" s="1908"/>
      <c r="BV146" s="1908"/>
      <c r="BW146" s="1908"/>
      <c r="BX146" s="1908"/>
      <c r="BY146" s="1908"/>
      <c r="BZ146" s="1908"/>
      <c r="CA146" s="1908"/>
      <c r="CB146" s="1908"/>
      <c r="CC146" s="1908"/>
      <c r="CD146" s="1908"/>
      <c r="CE146" s="1908"/>
      <c r="CF146" s="1908"/>
      <c r="CG146" s="1908"/>
      <c r="CH146" s="1908"/>
      <c r="CI146" s="1908"/>
      <c r="CJ146" s="1908"/>
      <c r="CK146" s="1908"/>
      <c r="CL146" s="1908"/>
      <c r="CM146" s="1908"/>
      <c r="CN146" s="1908"/>
      <c r="CO146" s="1908"/>
      <c r="CP146" s="1908"/>
      <c r="CQ146" s="1908"/>
      <c r="CR146" s="1908"/>
      <c r="CS146" s="1908"/>
      <c r="CT146" s="1908"/>
      <c r="CU146" s="1908"/>
      <c r="CV146" s="1908"/>
      <c r="CW146" s="1908"/>
      <c r="CX146" s="1908"/>
      <c r="CY146" s="1908"/>
      <c r="CZ146" s="1908"/>
      <c r="DA146" s="1908"/>
      <c r="DB146" s="1908"/>
      <c r="DC146" s="1908"/>
      <c r="DD146" s="1908"/>
      <c r="DE146" s="1908"/>
      <c r="DF146" s="1908"/>
      <c r="DG146" s="1908"/>
      <c r="DH146" s="1908"/>
      <c r="DI146" s="1908"/>
      <c r="DJ146" s="1908"/>
      <c r="DK146" s="1908"/>
      <c r="DL146" s="1908"/>
      <c r="DM146" s="1908"/>
      <c r="DN146" s="2"/>
      <c r="DO146" s="2"/>
      <c r="DP146" s="2034"/>
      <c r="DQ146" s="2035"/>
      <c r="DR146" s="2035"/>
      <c r="DS146" s="2035"/>
      <c r="DT146" s="2035"/>
      <c r="DU146" s="2035"/>
      <c r="DV146" s="2036"/>
      <c r="DW146" s="1947"/>
      <c r="DX146" s="1947"/>
      <c r="DY146" s="1947"/>
      <c r="DZ146" s="1947"/>
      <c r="EA146" s="1947"/>
      <c r="EB146" s="1947"/>
      <c r="EC146" s="1947"/>
      <c r="ED146" s="1947"/>
      <c r="EE146" s="1947"/>
      <c r="EF146" s="1947"/>
      <c r="EG146" s="1947"/>
      <c r="EH146" s="1947"/>
      <c r="EI146" s="1947"/>
      <c r="EJ146" s="1947"/>
      <c r="EK146" s="1455"/>
      <c r="EL146" s="1455"/>
      <c r="EM146" s="1455"/>
      <c r="EN146" s="1455"/>
      <c r="EO146" s="1972"/>
      <c r="EP146" s="2"/>
      <c r="EQ146" s="2"/>
      <c r="ER146" s="2"/>
      <c r="ES146" s="2"/>
      <c r="ET146" s="2"/>
      <c r="EU146" s="2"/>
      <c r="EV146" s="2"/>
      <c r="EW146" s="2"/>
      <c r="EX146" s="2"/>
      <c r="EY146" s="2"/>
      <c r="EZ146" s="2"/>
      <c r="FA146" s="2"/>
      <c r="FB146" s="2"/>
      <c r="FC146" s="2"/>
      <c r="FD146" s="2"/>
      <c r="FE146" s="2"/>
      <c r="FF146" s="2"/>
      <c r="FG146" s="2" t="e">
        <f ca="1">IF(換算!J41="○",VLOOKUP(1,入力シート!A85:J93,6,FALSE),"")</f>
        <v>#N/A</v>
      </c>
      <c r="FH146" s="2"/>
      <c r="FI146" s="2"/>
      <c r="FJ146" s="2"/>
      <c r="FK146" s="2"/>
      <c r="FL146" s="2"/>
      <c r="FM146" s="2"/>
      <c r="FN146" s="2"/>
      <c r="FO146" s="2"/>
      <c r="FP146" s="2"/>
      <c r="FQ146" s="2"/>
      <c r="FR146" s="2"/>
      <c r="FS146" s="2"/>
      <c r="FT146" s="2"/>
      <c r="FU146" s="2"/>
      <c r="FV146" s="2"/>
      <c r="FW146" s="2"/>
      <c r="FX146" s="2"/>
      <c r="FY146" s="2"/>
      <c r="FZ146" s="2"/>
      <c r="GA146" s="2"/>
      <c r="GB146" s="2030"/>
      <c r="GC146" s="2030"/>
      <c r="GD146" s="2030"/>
      <c r="GE146" s="2030"/>
      <c r="GF146" s="2030"/>
      <c r="GG146" s="2030"/>
      <c r="GH146" s="2030"/>
      <c r="GI146" s="2030"/>
      <c r="GJ146" s="2030"/>
      <c r="GK146" s="2030"/>
      <c r="GL146" s="2030"/>
      <c r="GM146" s="2030"/>
      <c r="GN146" s="2030"/>
      <c r="GO146" s="2030"/>
      <c r="GP146" s="2030"/>
      <c r="GQ146" s="2030"/>
      <c r="GR146" s="2030"/>
      <c r="GS146" s="2030"/>
      <c r="GT146" s="2030"/>
      <c r="GU146" s="2030"/>
      <c r="GV146" s="2030"/>
      <c r="GW146" s="2030"/>
      <c r="GX146" s="2030"/>
      <c r="GY146" s="2030"/>
      <c r="GZ146" s="2030"/>
      <c r="HA146" s="2030"/>
      <c r="HB146" s="2030"/>
      <c r="HC146" s="2030"/>
      <c r="HD146" s="2030"/>
      <c r="HE146" s="2030"/>
      <c r="HF146" s="2030"/>
      <c r="HG146" s="2030"/>
      <c r="HH146" s="2030"/>
      <c r="HI146" s="2030"/>
      <c r="HJ146" s="2030"/>
      <c r="HK146" s="2030"/>
      <c r="HL146" s="2030"/>
      <c r="HM146" s="2030"/>
      <c r="HN146" s="2030"/>
      <c r="HO146" s="2030"/>
      <c r="HP146" s="2030"/>
      <c r="HQ146" s="2030"/>
      <c r="HR146" s="2030"/>
      <c r="HS146" s="2030"/>
      <c r="HT146" s="2030"/>
      <c r="HU146" s="2030"/>
      <c r="HV146" s="2030"/>
      <c r="HW146" s="2030"/>
      <c r="HX146" s="2030"/>
      <c r="HY146" s="2030"/>
      <c r="HZ146" s="2"/>
    </row>
    <row r="147" spans="1:235" ht="6.75" customHeight="1">
      <c r="A147" s="1907"/>
      <c r="B147" s="1907"/>
      <c r="C147" s="1907"/>
      <c r="D147" s="1907"/>
      <c r="E147" s="1907"/>
      <c r="F147" s="1907"/>
      <c r="G147" s="1907"/>
      <c r="H147" s="1907"/>
      <c r="I147" s="1907"/>
      <c r="J147" s="1907"/>
      <c r="K147" s="1907"/>
      <c r="L147" s="1907"/>
      <c r="M147" s="1907"/>
      <c r="N147" s="1907"/>
      <c r="O147" s="1907"/>
      <c r="P147" s="1907"/>
      <c r="Q147" s="1907"/>
      <c r="R147" s="1907"/>
      <c r="S147" s="1907"/>
      <c r="T147" s="1907"/>
      <c r="U147" s="1907"/>
      <c r="V147" s="1907"/>
      <c r="W147" s="1907"/>
      <c r="X147" s="1907"/>
      <c r="Y147" s="1907"/>
      <c r="Z147" s="1907"/>
      <c r="AA147" s="1907"/>
      <c r="AB147" s="1907"/>
      <c r="AC147" s="1907"/>
      <c r="AD147" s="1907"/>
      <c r="AE147" s="1907"/>
      <c r="AF147" s="1907"/>
      <c r="AG147" s="1907"/>
      <c r="AH147" s="1907"/>
      <c r="AI147" s="1907"/>
      <c r="AJ147" s="1907"/>
      <c r="AK147" s="1907"/>
      <c r="AL147" s="1907"/>
      <c r="AM147" s="1907"/>
      <c r="AN147" s="1907"/>
      <c r="AO147" s="1907"/>
      <c r="AP147" s="1907"/>
      <c r="AQ147" s="1907"/>
      <c r="AR147" s="1907"/>
      <c r="AS147" s="1907"/>
      <c r="AT147" s="1907"/>
      <c r="AU147" s="1907"/>
      <c r="AV147" s="1907"/>
      <c r="AW147" s="1907"/>
      <c r="AX147" s="1907"/>
      <c r="AY147" s="1907"/>
      <c r="AZ147" s="1907"/>
      <c r="BA147" s="1907"/>
      <c r="BB147" s="1907"/>
      <c r="BC147" s="1907"/>
      <c r="BD147" s="1907"/>
      <c r="BE147" s="1907"/>
      <c r="BF147" s="1907"/>
      <c r="BG147" s="1907"/>
      <c r="BH147" s="1907"/>
      <c r="BI147" s="1907"/>
      <c r="BJ147" s="1907"/>
      <c r="BK147" s="1907"/>
      <c r="BL147" s="1907"/>
      <c r="BM147" s="1907"/>
      <c r="BN147" s="1907"/>
      <c r="BO147" s="1907"/>
      <c r="BP147" s="1907"/>
      <c r="BQ147" s="1907"/>
      <c r="BR147" s="2"/>
      <c r="BS147" s="2"/>
      <c r="BT147" s="1908"/>
      <c r="BU147" s="1908"/>
      <c r="BV147" s="1908"/>
      <c r="BW147" s="1908"/>
      <c r="BX147" s="1908"/>
      <c r="BY147" s="1908"/>
      <c r="BZ147" s="1908"/>
      <c r="CA147" s="1908"/>
      <c r="CB147" s="1908"/>
      <c r="CC147" s="1908"/>
      <c r="CD147" s="1908"/>
      <c r="CE147" s="1908"/>
      <c r="CF147" s="1908"/>
      <c r="CG147" s="1908"/>
      <c r="CH147" s="1908"/>
      <c r="CI147" s="1908"/>
      <c r="CJ147" s="1908"/>
      <c r="CK147" s="1908"/>
      <c r="CL147" s="1908"/>
      <c r="CM147" s="1908"/>
      <c r="CN147" s="1908"/>
      <c r="CO147" s="1908"/>
      <c r="CP147" s="1908"/>
      <c r="CQ147" s="1908"/>
      <c r="CR147" s="1908"/>
      <c r="CS147" s="1908"/>
      <c r="CT147" s="1908"/>
      <c r="CU147" s="1908"/>
      <c r="CV147" s="1908"/>
      <c r="CW147" s="1908"/>
      <c r="CX147" s="1908"/>
      <c r="CY147" s="1908"/>
      <c r="CZ147" s="1908"/>
      <c r="DA147" s="1908"/>
      <c r="DB147" s="1908"/>
      <c r="DC147" s="1908"/>
      <c r="DD147" s="1908"/>
      <c r="DE147" s="1908"/>
      <c r="DF147" s="1908"/>
      <c r="DG147" s="1908"/>
      <c r="DH147" s="1908"/>
      <c r="DI147" s="1908"/>
      <c r="DJ147" s="1908"/>
      <c r="DK147" s="1908"/>
      <c r="DL147" s="1908"/>
      <c r="DM147" s="1908"/>
      <c r="DN147" s="2"/>
      <c r="DO147" s="2"/>
      <c r="DP147" s="1988" t="s">
        <v>158</v>
      </c>
      <c r="DQ147" s="1989"/>
      <c r="DR147" s="1989"/>
      <c r="DS147" s="1989"/>
      <c r="DT147" s="1989"/>
      <c r="DU147" s="1989"/>
      <c r="DV147" s="1990"/>
      <c r="DW147" s="1468" t="e">
        <f ca="1">IF(換算!J41="○",VLOOKUP(1,入力シート!A85:J93,3,FALSE),"")</f>
        <v>#N/A</v>
      </c>
      <c r="DX147" s="1469"/>
      <c r="DY147" s="1469"/>
      <c r="DZ147" s="1469"/>
      <c r="EA147" s="1469"/>
      <c r="EB147" s="1469"/>
      <c r="EC147" s="1469"/>
      <c r="ED147" s="1469"/>
      <c r="EE147" s="1469"/>
      <c r="EF147" s="1469"/>
      <c r="EG147" s="1469"/>
      <c r="EH147" s="1469"/>
      <c r="EI147" s="1469"/>
      <c r="EJ147" s="1469"/>
      <c r="EK147" s="1967" t="e">
        <f ca="1">IF(換算!J41="○",IF(入力シート!A94&gt;1,"他"&amp;入力シート!A94-1&amp;"名",""),"")</f>
        <v>#N/A</v>
      </c>
      <c r="EL147" s="1967"/>
      <c r="EM147" s="1967"/>
      <c r="EN147" s="1967"/>
      <c r="EO147" s="1968"/>
      <c r="EP147" s="2044" t="s">
        <v>297</v>
      </c>
      <c r="EQ147" s="1944"/>
      <c r="ER147" s="1944"/>
      <c r="ES147" s="2045"/>
      <c r="ET147" s="1654" t="e">
        <f ca="1">IF(換算!J41="○",VLOOKUP(1,入力シート!A85:J93,5,FALSE),"")</f>
        <v>#N/A</v>
      </c>
      <c r="EU147" s="1655"/>
      <c r="EV147" s="1655"/>
      <c r="EW147" s="1655"/>
      <c r="EX147" s="1655"/>
      <c r="EY147" s="1655"/>
      <c r="EZ147" s="1655"/>
      <c r="FA147" s="1655"/>
      <c r="FB147" s="1656"/>
      <c r="FC147" s="1949" t="s">
        <v>732</v>
      </c>
      <c r="FD147" s="1950"/>
      <c r="FE147" s="1950"/>
      <c r="FF147" s="1951"/>
      <c r="FG147" s="1979" t="e">
        <f ca="1">IF(FG146&gt;=入力シート!M5,"令和"&amp;MID(TEXT(FG146,"gee"),2,2)-30&amp;TEXT(FG146,"年m月d日"),TEXT(FG146,"gggge年m月d日"))</f>
        <v>#N/A</v>
      </c>
      <c r="FH147" s="1980"/>
      <c r="FI147" s="1980"/>
      <c r="FJ147" s="1980"/>
      <c r="FK147" s="1980"/>
      <c r="FL147" s="1980"/>
      <c r="FM147" s="1980"/>
      <c r="FN147" s="1980"/>
      <c r="FO147" s="1981"/>
      <c r="FP147" s="1949" t="s">
        <v>733</v>
      </c>
      <c r="FQ147" s="1950"/>
      <c r="FR147" s="1950"/>
      <c r="FS147" s="1950"/>
      <c r="FT147" s="1950"/>
      <c r="FU147" s="1950"/>
      <c r="FV147" s="1950"/>
      <c r="FW147" s="1950"/>
      <c r="FX147" s="1950"/>
      <c r="FY147" s="1951"/>
      <c r="FZ147" s="1654" t="e">
        <f ca="1">IF(換算!J41="○",VLOOKUP(1,入力シート!A85:J93,10,FALSE),"")</f>
        <v>#N/A</v>
      </c>
      <c r="GA147" s="1655"/>
      <c r="GB147" s="1655"/>
      <c r="GC147" s="1655"/>
      <c r="GD147" s="1655"/>
      <c r="GE147" s="1655"/>
      <c r="GF147" s="1655"/>
      <c r="GG147" s="1655"/>
      <c r="GH147" s="1656"/>
      <c r="GI147" s="1949" t="s">
        <v>734</v>
      </c>
      <c r="GJ147" s="1950"/>
      <c r="GK147" s="1950"/>
      <c r="GL147" s="1950"/>
      <c r="GM147" s="1950"/>
      <c r="GN147" s="1950"/>
      <c r="GO147" s="1950"/>
      <c r="GP147" s="1950"/>
      <c r="GQ147" s="1950"/>
      <c r="GR147" s="1951"/>
      <c r="GS147" s="1958" t="e">
        <f ca="1">IF(DW147="","",IF(換算!J41="○",IF(入力シート!G85="同居","同居",(VLOOKUP(1,入力シート!A85:J93,8,FALSE))),""))</f>
        <v>#N/A</v>
      </c>
      <c r="GT147" s="1959"/>
      <c r="GU147" s="1959"/>
      <c r="GV147" s="1959"/>
      <c r="GW147" s="1959"/>
      <c r="GX147" s="1959"/>
      <c r="GY147" s="1959"/>
      <c r="GZ147" s="1959"/>
      <c r="HA147" s="1959"/>
      <c r="HB147" s="1959"/>
      <c r="HC147" s="1959"/>
      <c r="HD147" s="1959"/>
      <c r="HE147" s="1959"/>
      <c r="HF147" s="1959"/>
      <c r="HG147" s="1959"/>
      <c r="HH147" s="1959"/>
      <c r="HI147" s="1959"/>
      <c r="HJ147" s="1959"/>
      <c r="HK147" s="1959"/>
      <c r="HL147" s="1959"/>
      <c r="HM147" s="1959"/>
      <c r="HN147" s="1959"/>
      <c r="HO147" s="1959"/>
      <c r="HP147" s="1959"/>
      <c r="HQ147" s="1959"/>
      <c r="HR147" s="1959"/>
      <c r="HS147" s="1959"/>
      <c r="HT147" s="1959"/>
      <c r="HU147" s="1959"/>
      <c r="HV147" s="1959"/>
      <c r="HW147" s="1959"/>
      <c r="HX147" s="1959"/>
      <c r="HY147" s="1960"/>
      <c r="HZ147" s="2"/>
    </row>
    <row r="148" spans="1:235" ht="6.75" customHeight="1">
      <c r="A148" s="1907"/>
      <c r="B148" s="1907"/>
      <c r="C148" s="1907"/>
      <c r="D148" s="1907"/>
      <c r="E148" s="1907"/>
      <c r="F148" s="1907"/>
      <c r="G148" s="1907"/>
      <c r="H148" s="1907"/>
      <c r="I148" s="1907"/>
      <c r="J148" s="1907"/>
      <c r="K148" s="1907"/>
      <c r="L148" s="1907"/>
      <c r="M148" s="1907"/>
      <c r="N148" s="1907"/>
      <c r="O148" s="1907"/>
      <c r="P148" s="1907"/>
      <c r="Q148" s="1907"/>
      <c r="R148" s="1907"/>
      <c r="S148" s="1907"/>
      <c r="T148" s="1907"/>
      <c r="U148" s="1907"/>
      <c r="V148" s="1907"/>
      <c r="W148" s="1907"/>
      <c r="X148" s="1907"/>
      <c r="Y148" s="1907"/>
      <c r="Z148" s="1907"/>
      <c r="AA148" s="1907"/>
      <c r="AB148" s="1907"/>
      <c r="AC148" s="1907"/>
      <c r="AD148" s="1907"/>
      <c r="AE148" s="1907"/>
      <c r="AF148" s="1907"/>
      <c r="AG148" s="1907"/>
      <c r="AH148" s="1907"/>
      <c r="AI148" s="1907"/>
      <c r="AJ148" s="1907"/>
      <c r="AK148" s="1907"/>
      <c r="AL148" s="1907"/>
      <c r="AM148" s="1907"/>
      <c r="AN148" s="1907"/>
      <c r="AO148" s="1907"/>
      <c r="AP148" s="1907"/>
      <c r="AQ148" s="1907"/>
      <c r="AR148" s="1907"/>
      <c r="AS148" s="1907"/>
      <c r="AT148" s="1907"/>
      <c r="AU148" s="1907"/>
      <c r="AV148" s="1907"/>
      <c r="AW148" s="1907"/>
      <c r="AX148" s="1907"/>
      <c r="AY148" s="1907"/>
      <c r="AZ148" s="1907"/>
      <c r="BA148" s="1907"/>
      <c r="BB148" s="1907"/>
      <c r="BC148" s="1907"/>
      <c r="BD148" s="1907"/>
      <c r="BE148" s="1907"/>
      <c r="BF148" s="1907"/>
      <c r="BG148" s="1907"/>
      <c r="BH148" s="1907"/>
      <c r="BI148" s="1907"/>
      <c r="BJ148" s="1907"/>
      <c r="BK148" s="1907"/>
      <c r="BL148" s="1907"/>
      <c r="BM148" s="1907"/>
      <c r="BN148" s="1907"/>
      <c r="BO148" s="1907"/>
      <c r="BP148" s="1907"/>
      <c r="BQ148" s="1907"/>
      <c r="BR148" s="2"/>
      <c r="BS148" s="2"/>
      <c r="BT148" s="1909"/>
      <c r="BU148" s="1909"/>
      <c r="BV148" s="1909"/>
      <c r="BW148" s="1909"/>
      <c r="BX148" s="1909"/>
      <c r="BY148" s="1909"/>
      <c r="BZ148" s="1909"/>
      <c r="CA148" s="1909"/>
      <c r="CB148" s="1909"/>
      <c r="CC148" s="1909"/>
      <c r="CD148" s="1909"/>
      <c r="CE148" s="1909"/>
      <c r="CF148" s="1909"/>
      <c r="CG148" s="1909"/>
      <c r="CH148" s="1909"/>
      <c r="CI148" s="1909"/>
      <c r="CJ148" s="1909"/>
      <c r="CK148" s="1909"/>
      <c r="CL148" s="1909"/>
      <c r="CM148" s="1909"/>
      <c r="CN148" s="1909"/>
      <c r="CO148" s="1909"/>
      <c r="CP148" s="1909"/>
      <c r="CQ148" s="1909"/>
      <c r="CR148" s="1909"/>
      <c r="CS148" s="1909"/>
      <c r="CT148" s="1909"/>
      <c r="CU148" s="1909"/>
      <c r="CV148" s="1909"/>
      <c r="CW148" s="1909"/>
      <c r="CX148" s="1909"/>
      <c r="CY148" s="1909"/>
      <c r="CZ148" s="1909"/>
      <c r="DA148" s="1909"/>
      <c r="DB148" s="1909"/>
      <c r="DC148" s="1909"/>
      <c r="DD148" s="1909"/>
      <c r="DE148" s="1909"/>
      <c r="DF148" s="1909"/>
      <c r="DG148" s="1909"/>
      <c r="DH148" s="1909"/>
      <c r="DI148" s="1909"/>
      <c r="DJ148" s="1909"/>
      <c r="DK148" s="1909"/>
      <c r="DL148" s="1909"/>
      <c r="DM148" s="1909"/>
      <c r="DN148" s="2"/>
      <c r="DO148" s="2"/>
      <c r="DP148" s="1991"/>
      <c r="DQ148" s="1945"/>
      <c r="DR148" s="1945"/>
      <c r="DS148" s="1945"/>
      <c r="DT148" s="1945"/>
      <c r="DU148" s="1945"/>
      <c r="DV148" s="1992"/>
      <c r="DW148" s="1451"/>
      <c r="DX148" s="1452"/>
      <c r="DY148" s="1452"/>
      <c r="DZ148" s="1452"/>
      <c r="EA148" s="1452"/>
      <c r="EB148" s="1452"/>
      <c r="EC148" s="1452"/>
      <c r="ED148" s="1452"/>
      <c r="EE148" s="1452"/>
      <c r="EF148" s="1452"/>
      <c r="EG148" s="1452"/>
      <c r="EH148" s="1452"/>
      <c r="EI148" s="1452"/>
      <c r="EJ148" s="1452"/>
      <c r="EK148" s="1953"/>
      <c r="EL148" s="1953"/>
      <c r="EM148" s="1953"/>
      <c r="EN148" s="1953"/>
      <c r="EO148" s="1954"/>
      <c r="EP148" s="2046"/>
      <c r="EQ148" s="1945"/>
      <c r="ER148" s="1945"/>
      <c r="ES148" s="1992"/>
      <c r="ET148" s="1451"/>
      <c r="EU148" s="1452"/>
      <c r="EV148" s="1452"/>
      <c r="EW148" s="1452"/>
      <c r="EX148" s="1452"/>
      <c r="EY148" s="1452"/>
      <c r="EZ148" s="1452"/>
      <c r="FA148" s="1452"/>
      <c r="FB148" s="1453"/>
      <c r="FC148" s="1952"/>
      <c r="FD148" s="1953"/>
      <c r="FE148" s="1953"/>
      <c r="FF148" s="1954"/>
      <c r="FG148" s="1982"/>
      <c r="FH148" s="1983"/>
      <c r="FI148" s="1983"/>
      <c r="FJ148" s="1983"/>
      <c r="FK148" s="1983"/>
      <c r="FL148" s="1983"/>
      <c r="FM148" s="1983"/>
      <c r="FN148" s="1983"/>
      <c r="FO148" s="1984"/>
      <c r="FP148" s="1952"/>
      <c r="FQ148" s="1953"/>
      <c r="FR148" s="1953"/>
      <c r="FS148" s="1953"/>
      <c r="FT148" s="1953"/>
      <c r="FU148" s="1953"/>
      <c r="FV148" s="1953"/>
      <c r="FW148" s="1953"/>
      <c r="FX148" s="1953"/>
      <c r="FY148" s="1954"/>
      <c r="FZ148" s="1451"/>
      <c r="GA148" s="1452"/>
      <c r="GB148" s="1452"/>
      <c r="GC148" s="1452"/>
      <c r="GD148" s="1452"/>
      <c r="GE148" s="1452"/>
      <c r="GF148" s="1452"/>
      <c r="GG148" s="1452"/>
      <c r="GH148" s="1453"/>
      <c r="GI148" s="1952"/>
      <c r="GJ148" s="1953"/>
      <c r="GK148" s="1953"/>
      <c r="GL148" s="1953"/>
      <c r="GM148" s="1953"/>
      <c r="GN148" s="1953"/>
      <c r="GO148" s="1953"/>
      <c r="GP148" s="1953"/>
      <c r="GQ148" s="1953"/>
      <c r="GR148" s="1954"/>
      <c r="GS148" s="1961"/>
      <c r="GT148" s="1962"/>
      <c r="GU148" s="1962"/>
      <c r="GV148" s="1962"/>
      <c r="GW148" s="1962"/>
      <c r="GX148" s="1962"/>
      <c r="GY148" s="1962"/>
      <c r="GZ148" s="1962"/>
      <c r="HA148" s="1962"/>
      <c r="HB148" s="1962"/>
      <c r="HC148" s="1962"/>
      <c r="HD148" s="1962"/>
      <c r="HE148" s="1962"/>
      <c r="HF148" s="1962"/>
      <c r="HG148" s="1962"/>
      <c r="HH148" s="1962"/>
      <c r="HI148" s="1962"/>
      <c r="HJ148" s="1962"/>
      <c r="HK148" s="1962"/>
      <c r="HL148" s="1962"/>
      <c r="HM148" s="1962"/>
      <c r="HN148" s="1962"/>
      <c r="HO148" s="1962"/>
      <c r="HP148" s="1962"/>
      <c r="HQ148" s="1962"/>
      <c r="HR148" s="1962"/>
      <c r="HS148" s="1962"/>
      <c r="HT148" s="1962"/>
      <c r="HU148" s="1962"/>
      <c r="HV148" s="1962"/>
      <c r="HW148" s="1962"/>
      <c r="HX148" s="1962"/>
      <c r="HY148" s="1963"/>
      <c r="HZ148" s="2"/>
    </row>
    <row r="149" spans="1:235" ht="6.75" customHeight="1">
      <c r="A149" s="1907"/>
      <c r="B149" s="1907"/>
      <c r="C149" s="1907"/>
      <c r="D149" s="1907"/>
      <c r="E149" s="1907"/>
      <c r="F149" s="1907"/>
      <c r="G149" s="1907"/>
      <c r="H149" s="1907"/>
      <c r="I149" s="1907"/>
      <c r="J149" s="1907"/>
      <c r="K149" s="1907"/>
      <c r="L149" s="1907"/>
      <c r="M149" s="1907"/>
      <c r="N149" s="1907"/>
      <c r="O149" s="1907"/>
      <c r="P149" s="1907"/>
      <c r="Q149" s="1907"/>
      <c r="R149" s="1907"/>
      <c r="S149" s="1907"/>
      <c r="T149" s="1907"/>
      <c r="U149" s="1907"/>
      <c r="V149" s="1907"/>
      <c r="W149" s="1907"/>
      <c r="X149" s="1907"/>
      <c r="Y149" s="1907"/>
      <c r="Z149" s="1907"/>
      <c r="AA149" s="1907"/>
      <c r="AB149" s="1907"/>
      <c r="AC149" s="1907"/>
      <c r="AD149" s="1907"/>
      <c r="AE149" s="1907"/>
      <c r="AF149" s="1907"/>
      <c r="AG149" s="1907"/>
      <c r="AH149" s="1907"/>
      <c r="AI149" s="1907"/>
      <c r="AJ149" s="1907"/>
      <c r="AK149" s="1907"/>
      <c r="AL149" s="1907"/>
      <c r="AM149" s="1907"/>
      <c r="AN149" s="1907"/>
      <c r="AO149" s="1907"/>
      <c r="AP149" s="1907"/>
      <c r="AQ149" s="1907"/>
      <c r="AR149" s="1907"/>
      <c r="AS149" s="1907"/>
      <c r="AT149" s="1907"/>
      <c r="AU149" s="1907"/>
      <c r="AV149" s="1907"/>
      <c r="AW149" s="1907"/>
      <c r="AX149" s="1907"/>
      <c r="AY149" s="1907"/>
      <c r="AZ149" s="1907"/>
      <c r="BA149" s="1907"/>
      <c r="BB149" s="1907"/>
      <c r="BC149" s="1907"/>
      <c r="BD149" s="1907"/>
      <c r="BE149" s="1907"/>
      <c r="BF149" s="1907"/>
      <c r="BG149" s="1907"/>
      <c r="BH149" s="1907"/>
      <c r="BI149" s="1907"/>
      <c r="BJ149" s="1907"/>
      <c r="BK149" s="1907"/>
      <c r="BL149" s="1907"/>
      <c r="BM149" s="1907"/>
      <c r="BN149" s="1907"/>
      <c r="BO149" s="1907"/>
      <c r="BP149" s="1907"/>
      <c r="BQ149" s="1907"/>
      <c r="BR149" s="2"/>
      <c r="BS149" s="2"/>
      <c r="BT149" s="1910" t="str">
        <f>IF(入力シート!C114="○","■","□")</f>
        <v>□</v>
      </c>
      <c r="BU149" s="1911"/>
      <c r="BV149" s="1911"/>
      <c r="BW149" s="1911"/>
      <c r="BX149" s="1911"/>
      <c r="BY149" s="1911" t="s">
        <v>458</v>
      </c>
      <c r="BZ149" s="1911"/>
      <c r="CA149" s="1911"/>
      <c r="CB149" s="1911"/>
      <c r="CC149" s="1911"/>
      <c r="CD149" s="1911"/>
      <c r="CE149" s="1911"/>
      <c r="CF149" s="1911"/>
      <c r="CG149" s="1911"/>
      <c r="CH149" s="1911"/>
      <c r="CI149" s="1911"/>
      <c r="CJ149" s="1911"/>
      <c r="CK149" s="1911"/>
      <c r="CL149" s="1911"/>
      <c r="CM149" s="1911"/>
      <c r="CN149" s="1911"/>
      <c r="CO149" s="1911"/>
      <c r="CP149" s="1911"/>
      <c r="CQ149" s="1911"/>
      <c r="CR149" s="1911"/>
      <c r="CS149" s="1911"/>
      <c r="CT149" s="1911"/>
      <c r="CU149" s="1911"/>
      <c r="CV149" s="1911"/>
      <c r="CW149" s="1911"/>
      <c r="CX149" s="1911"/>
      <c r="CY149" s="1911"/>
      <c r="CZ149" s="1911"/>
      <c r="DA149" s="1911"/>
      <c r="DB149" s="1911"/>
      <c r="DC149" s="1911"/>
      <c r="DD149" s="1911"/>
      <c r="DE149" s="1911"/>
      <c r="DF149" s="1911"/>
      <c r="DG149" s="1911"/>
      <c r="DH149" s="1911"/>
      <c r="DI149" s="1911"/>
      <c r="DJ149" s="1911"/>
      <c r="DK149" s="1911"/>
      <c r="DL149" s="1911"/>
      <c r="DM149" s="1916"/>
      <c r="DN149" s="2"/>
      <c r="DO149" s="2"/>
      <c r="DP149" s="1991"/>
      <c r="DQ149" s="1945"/>
      <c r="DR149" s="1945"/>
      <c r="DS149" s="1945"/>
      <c r="DT149" s="1945"/>
      <c r="DU149" s="1945"/>
      <c r="DV149" s="1992"/>
      <c r="DW149" s="1451"/>
      <c r="DX149" s="1452"/>
      <c r="DY149" s="1452"/>
      <c r="DZ149" s="1452"/>
      <c r="EA149" s="1452"/>
      <c r="EB149" s="1452"/>
      <c r="EC149" s="1452"/>
      <c r="ED149" s="1452"/>
      <c r="EE149" s="1452"/>
      <c r="EF149" s="1452"/>
      <c r="EG149" s="1452"/>
      <c r="EH149" s="1452"/>
      <c r="EI149" s="1452"/>
      <c r="EJ149" s="1452"/>
      <c r="EK149" s="1953"/>
      <c r="EL149" s="1953"/>
      <c r="EM149" s="1953"/>
      <c r="EN149" s="1953"/>
      <c r="EO149" s="1954"/>
      <c r="EP149" s="2046"/>
      <c r="EQ149" s="1945"/>
      <c r="ER149" s="1945"/>
      <c r="ES149" s="1992"/>
      <c r="ET149" s="1451"/>
      <c r="EU149" s="1452"/>
      <c r="EV149" s="1452"/>
      <c r="EW149" s="1452"/>
      <c r="EX149" s="1452"/>
      <c r="EY149" s="1452"/>
      <c r="EZ149" s="1452"/>
      <c r="FA149" s="1452"/>
      <c r="FB149" s="1453"/>
      <c r="FC149" s="1952"/>
      <c r="FD149" s="1953"/>
      <c r="FE149" s="1953"/>
      <c r="FF149" s="1954"/>
      <c r="FG149" s="1982"/>
      <c r="FH149" s="1983"/>
      <c r="FI149" s="1983"/>
      <c r="FJ149" s="1983"/>
      <c r="FK149" s="1983"/>
      <c r="FL149" s="1983"/>
      <c r="FM149" s="1983"/>
      <c r="FN149" s="1983"/>
      <c r="FO149" s="1984"/>
      <c r="FP149" s="1952"/>
      <c r="FQ149" s="1953"/>
      <c r="FR149" s="1953"/>
      <c r="FS149" s="1953"/>
      <c r="FT149" s="1953"/>
      <c r="FU149" s="1953"/>
      <c r="FV149" s="1953"/>
      <c r="FW149" s="1953"/>
      <c r="FX149" s="1953"/>
      <c r="FY149" s="1954"/>
      <c r="FZ149" s="1451"/>
      <c r="GA149" s="1452"/>
      <c r="GB149" s="1452"/>
      <c r="GC149" s="1452"/>
      <c r="GD149" s="1452"/>
      <c r="GE149" s="1452"/>
      <c r="GF149" s="1452"/>
      <c r="GG149" s="1452"/>
      <c r="GH149" s="1453"/>
      <c r="GI149" s="1952"/>
      <c r="GJ149" s="1953"/>
      <c r="GK149" s="1953"/>
      <c r="GL149" s="1953"/>
      <c r="GM149" s="1953"/>
      <c r="GN149" s="1953"/>
      <c r="GO149" s="1953"/>
      <c r="GP149" s="1953"/>
      <c r="GQ149" s="1953"/>
      <c r="GR149" s="1954"/>
      <c r="GS149" s="1961"/>
      <c r="GT149" s="1962"/>
      <c r="GU149" s="1962"/>
      <c r="GV149" s="1962"/>
      <c r="GW149" s="1962"/>
      <c r="GX149" s="1962"/>
      <c r="GY149" s="1962"/>
      <c r="GZ149" s="1962"/>
      <c r="HA149" s="1962"/>
      <c r="HB149" s="1962"/>
      <c r="HC149" s="1962"/>
      <c r="HD149" s="1962"/>
      <c r="HE149" s="1962"/>
      <c r="HF149" s="1962"/>
      <c r="HG149" s="1962"/>
      <c r="HH149" s="1962"/>
      <c r="HI149" s="1962"/>
      <c r="HJ149" s="1962"/>
      <c r="HK149" s="1962"/>
      <c r="HL149" s="1962"/>
      <c r="HM149" s="1962"/>
      <c r="HN149" s="1962"/>
      <c r="HO149" s="1962"/>
      <c r="HP149" s="1962"/>
      <c r="HQ149" s="1962"/>
      <c r="HR149" s="1962"/>
      <c r="HS149" s="1962"/>
      <c r="HT149" s="1962"/>
      <c r="HU149" s="1962"/>
      <c r="HV149" s="1962"/>
      <c r="HW149" s="1962"/>
      <c r="HX149" s="1962"/>
      <c r="HY149" s="1963"/>
      <c r="HZ149" s="2"/>
    </row>
    <row r="150" spans="1:235" ht="6.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1912"/>
      <c r="BU150" s="1913"/>
      <c r="BV150" s="1913"/>
      <c r="BW150" s="1913"/>
      <c r="BX150" s="1913"/>
      <c r="BY150" s="1913"/>
      <c r="BZ150" s="1913"/>
      <c r="CA150" s="1913"/>
      <c r="CB150" s="1913"/>
      <c r="CC150" s="1913"/>
      <c r="CD150" s="1913"/>
      <c r="CE150" s="1913"/>
      <c r="CF150" s="1913"/>
      <c r="CG150" s="1913"/>
      <c r="CH150" s="1913"/>
      <c r="CI150" s="1913"/>
      <c r="CJ150" s="1913"/>
      <c r="CK150" s="1913"/>
      <c r="CL150" s="1913"/>
      <c r="CM150" s="1913"/>
      <c r="CN150" s="1913"/>
      <c r="CO150" s="1913"/>
      <c r="CP150" s="1913"/>
      <c r="CQ150" s="1913"/>
      <c r="CR150" s="1913"/>
      <c r="CS150" s="1913"/>
      <c r="CT150" s="1913"/>
      <c r="CU150" s="1913"/>
      <c r="CV150" s="1913"/>
      <c r="CW150" s="1913"/>
      <c r="CX150" s="1913"/>
      <c r="CY150" s="1913"/>
      <c r="CZ150" s="1913"/>
      <c r="DA150" s="1913"/>
      <c r="DB150" s="1913"/>
      <c r="DC150" s="1913"/>
      <c r="DD150" s="1913"/>
      <c r="DE150" s="1913"/>
      <c r="DF150" s="1913"/>
      <c r="DG150" s="1913"/>
      <c r="DH150" s="1913"/>
      <c r="DI150" s="1913"/>
      <c r="DJ150" s="1913"/>
      <c r="DK150" s="1913"/>
      <c r="DL150" s="1913"/>
      <c r="DM150" s="1917"/>
      <c r="DN150" s="2"/>
      <c r="DO150" s="2"/>
      <c r="DP150" s="1993"/>
      <c r="DQ150" s="1994"/>
      <c r="DR150" s="1994"/>
      <c r="DS150" s="1994"/>
      <c r="DT150" s="1994"/>
      <c r="DU150" s="1994"/>
      <c r="DV150" s="1995"/>
      <c r="DW150" s="1454"/>
      <c r="DX150" s="1455"/>
      <c r="DY150" s="1455"/>
      <c r="DZ150" s="1455"/>
      <c r="EA150" s="1455"/>
      <c r="EB150" s="1455"/>
      <c r="EC150" s="1455"/>
      <c r="ED150" s="1455"/>
      <c r="EE150" s="1455"/>
      <c r="EF150" s="1455"/>
      <c r="EG150" s="1455"/>
      <c r="EH150" s="1455"/>
      <c r="EI150" s="1455"/>
      <c r="EJ150" s="1455"/>
      <c r="EK150" s="1969"/>
      <c r="EL150" s="1969"/>
      <c r="EM150" s="1969"/>
      <c r="EN150" s="1969"/>
      <c r="EO150" s="1970"/>
      <c r="EP150" s="2047"/>
      <c r="EQ150" s="1994"/>
      <c r="ER150" s="1994"/>
      <c r="ES150" s="1995"/>
      <c r="ET150" s="1454"/>
      <c r="EU150" s="1455"/>
      <c r="EV150" s="1455"/>
      <c r="EW150" s="1455"/>
      <c r="EX150" s="1455"/>
      <c r="EY150" s="1455"/>
      <c r="EZ150" s="1455"/>
      <c r="FA150" s="1455"/>
      <c r="FB150" s="1456"/>
      <c r="FC150" s="2043"/>
      <c r="FD150" s="1969"/>
      <c r="FE150" s="1969"/>
      <c r="FF150" s="1970"/>
      <c r="FG150" s="1985"/>
      <c r="FH150" s="1986"/>
      <c r="FI150" s="1986"/>
      <c r="FJ150" s="1986"/>
      <c r="FK150" s="1986"/>
      <c r="FL150" s="1986"/>
      <c r="FM150" s="1986"/>
      <c r="FN150" s="1986"/>
      <c r="FO150" s="1987"/>
      <c r="FP150" s="1955"/>
      <c r="FQ150" s="1956"/>
      <c r="FR150" s="1956"/>
      <c r="FS150" s="1956"/>
      <c r="FT150" s="1956"/>
      <c r="FU150" s="1956"/>
      <c r="FV150" s="1956"/>
      <c r="FW150" s="1956"/>
      <c r="FX150" s="1956"/>
      <c r="FY150" s="1957"/>
      <c r="FZ150" s="1481"/>
      <c r="GA150" s="1482"/>
      <c r="GB150" s="1482"/>
      <c r="GC150" s="1482"/>
      <c r="GD150" s="1482"/>
      <c r="GE150" s="1482"/>
      <c r="GF150" s="1482"/>
      <c r="GG150" s="1482"/>
      <c r="GH150" s="1483"/>
      <c r="GI150" s="1955"/>
      <c r="GJ150" s="1956"/>
      <c r="GK150" s="1956"/>
      <c r="GL150" s="1956"/>
      <c r="GM150" s="1956"/>
      <c r="GN150" s="1956"/>
      <c r="GO150" s="1956"/>
      <c r="GP150" s="1956"/>
      <c r="GQ150" s="1956"/>
      <c r="GR150" s="1957"/>
      <c r="GS150" s="1964"/>
      <c r="GT150" s="1965"/>
      <c r="GU150" s="1965"/>
      <c r="GV150" s="1965"/>
      <c r="GW150" s="1965"/>
      <c r="GX150" s="1965"/>
      <c r="GY150" s="1965"/>
      <c r="GZ150" s="1965"/>
      <c r="HA150" s="1965"/>
      <c r="HB150" s="1965"/>
      <c r="HC150" s="1965"/>
      <c r="HD150" s="1965"/>
      <c r="HE150" s="1965"/>
      <c r="HF150" s="1965"/>
      <c r="HG150" s="1965"/>
      <c r="HH150" s="1965"/>
      <c r="HI150" s="1965"/>
      <c r="HJ150" s="1965"/>
      <c r="HK150" s="1965"/>
      <c r="HL150" s="1965"/>
      <c r="HM150" s="1965"/>
      <c r="HN150" s="1965"/>
      <c r="HO150" s="1965"/>
      <c r="HP150" s="1965"/>
      <c r="HQ150" s="1965"/>
      <c r="HR150" s="1965"/>
      <c r="HS150" s="1965"/>
      <c r="HT150" s="1965"/>
      <c r="HU150" s="1965"/>
      <c r="HV150" s="1965"/>
      <c r="HW150" s="1965"/>
      <c r="HX150" s="1965"/>
      <c r="HY150" s="1966"/>
      <c r="HZ150" s="2"/>
    </row>
    <row r="151" spans="1:235" ht="6.75" customHeight="1">
      <c r="A151" s="1903" t="s">
        <v>89</v>
      </c>
      <c r="B151" s="1903"/>
      <c r="C151" s="1903"/>
      <c r="D151" s="1903"/>
      <c r="E151" s="1903"/>
      <c r="F151" s="1903"/>
      <c r="G151" s="1903"/>
      <c r="H151" s="1903"/>
      <c r="I151" s="1903"/>
      <c r="J151" s="1903"/>
      <c r="K151" s="1903"/>
      <c r="L151" s="1903"/>
      <c r="M151" s="1903"/>
      <c r="N151" s="1903"/>
      <c r="O151" s="1903"/>
      <c r="P151" s="1903"/>
      <c r="Q151" s="1903"/>
      <c r="R151" s="1903"/>
      <c r="S151" s="1903"/>
      <c r="T151" s="1903"/>
      <c r="U151" s="1903"/>
      <c r="V151" s="1903"/>
      <c r="W151" s="1903"/>
      <c r="X151" s="1903"/>
      <c r="Y151" s="1903"/>
      <c r="Z151" s="1903"/>
      <c r="AA151" s="1903"/>
      <c r="AB151" s="1903"/>
      <c r="AC151" s="1903"/>
      <c r="AD151" s="1903"/>
      <c r="AE151" s="1903"/>
      <c r="AF151" s="1903"/>
      <c r="AG151" s="1903"/>
      <c r="AH151" s="1903"/>
      <c r="AI151" s="1903"/>
      <c r="AJ151" s="1903"/>
      <c r="AK151" s="1903"/>
      <c r="AL151" s="1903"/>
      <c r="AM151" s="1903"/>
      <c r="AN151" s="1903"/>
      <c r="AO151" s="1903"/>
      <c r="AP151" s="1903"/>
      <c r="AQ151" s="1903"/>
      <c r="AR151" s="1903"/>
      <c r="AS151" s="1903"/>
      <c r="AT151" s="1903"/>
      <c r="AU151" s="1903"/>
      <c r="AV151" s="1903"/>
      <c r="AW151" s="1903"/>
      <c r="AX151" s="1903"/>
      <c r="AY151" s="1903"/>
      <c r="AZ151" s="1903"/>
      <c r="BA151" s="1903"/>
      <c r="BB151" s="1903"/>
      <c r="BC151" s="1903"/>
      <c r="BD151" s="1903"/>
      <c r="BE151" s="1903"/>
      <c r="BF151" s="1903"/>
      <c r="BG151" s="1903"/>
      <c r="BH151" s="1903"/>
      <c r="BI151" s="1903"/>
      <c r="BJ151" s="1903"/>
      <c r="BK151" s="1903"/>
      <c r="BL151" s="1903"/>
      <c r="BM151" s="1903"/>
      <c r="BN151" s="1903"/>
      <c r="BO151" s="1903"/>
      <c r="BP151" s="1903"/>
      <c r="BQ151" s="1903"/>
      <c r="BR151" s="1903"/>
      <c r="BS151" s="1904"/>
      <c r="BT151" s="1912" t="str">
        <f>IF(入力シート!B114="○","■","□")</f>
        <v>□</v>
      </c>
      <c r="BU151" s="1913"/>
      <c r="BV151" s="1913"/>
      <c r="BW151" s="1913"/>
      <c r="BX151" s="1913"/>
      <c r="BY151" s="1913" t="s">
        <v>483</v>
      </c>
      <c r="BZ151" s="1913"/>
      <c r="CA151" s="1913"/>
      <c r="CB151" s="1913"/>
      <c r="CC151" s="1913"/>
      <c r="CD151" s="1913"/>
      <c r="CE151" s="1913"/>
      <c r="CF151" s="1913"/>
      <c r="CG151" s="1913"/>
      <c r="CH151" s="1913"/>
      <c r="CI151" s="1913"/>
      <c r="CJ151" s="1913"/>
      <c r="CK151" s="1913"/>
      <c r="CL151" s="1913"/>
      <c r="CM151" s="1913"/>
      <c r="CN151" s="1913"/>
      <c r="CO151" s="1913"/>
      <c r="CP151" s="1913"/>
      <c r="CQ151" s="1913"/>
      <c r="CR151" s="1913"/>
      <c r="CS151" s="1913"/>
      <c r="CT151" s="1913"/>
      <c r="CU151" s="1913"/>
      <c r="CV151" s="1913"/>
      <c r="CW151" s="1913"/>
      <c r="CX151" s="1913"/>
      <c r="CY151" s="1913"/>
      <c r="CZ151" s="1913"/>
      <c r="DA151" s="1913"/>
      <c r="DB151" s="1913"/>
      <c r="DC151" s="1913"/>
      <c r="DD151" s="1913"/>
      <c r="DE151" s="1913"/>
      <c r="DF151" s="1913"/>
      <c r="DG151" s="1913"/>
      <c r="DH151" s="1913"/>
      <c r="DI151" s="1913"/>
      <c r="DJ151" s="1913"/>
      <c r="DK151" s="1913"/>
      <c r="DL151" s="1913"/>
      <c r="DM151" s="1917"/>
      <c r="DN151" s="2"/>
      <c r="DO151" s="19"/>
      <c r="DP151" s="2037" t="s">
        <v>178</v>
      </c>
      <c r="DQ151" s="2038"/>
      <c r="DR151" s="2038"/>
      <c r="DS151" s="2038"/>
      <c r="DT151" s="2038"/>
      <c r="DU151" s="2038"/>
      <c r="DV151" s="2039"/>
      <c r="DW151" s="1973" t="e">
        <f ca="1">IF(換算!J41="○",VLOOKUP(1,入力シート!$A$85:$AL$93,27,FALSE),"")</f>
        <v>#N/A</v>
      </c>
      <c r="DX151" s="1974"/>
      <c r="DY151" s="1975"/>
      <c r="DZ151" s="1996" t="e">
        <f ca="1">IF(換算!J41="○",VLOOKUP(1,入力シート!$A$85:$AL$93,28,FALSE),"")</f>
        <v>#N/A</v>
      </c>
      <c r="EA151" s="1997"/>
      <c r="EB151" s="1998"/>
      <c r="EC151" s="1996" t="e">
        <f ca="1">IF(換算!J41="○",VLOOKUP(1,入力シート!$A$85:$AL$93,29,FALSE),"")</f>
        <v>#N/A</v>
      </c>
      <c r="ED151" s="1997"/>
      <c r="EE151" s="1998"/>
      <c r="EF151" s="1996" t="e">
        <f ca="1">IF(換算!J41="○",VLOOKUP(1,入力シート!$A$85:$AL$93,30,FALSE),"")</f>
        <v>#N/A</v>
      </c>
      <c r="EG151" s="1997"/>
      <c r="EH151" s="1998"/>
      <c r="EI151" s="1996" t="e">
        <f ca="1">IF(換算!J41="○",VLOOKUP(1,入力シート!$A$85:$AL$93,31,FALSE),"")</f>
        <v>#N/A</v>
      </c>
      <c r="EJ151" s="1997"/>
      <c r="EK151" s="1998"/>
      <c r="EL151" s="1996" t="e">
        <f ca="1">IF(換算!J41="○",VLOOKUP(1,入力シート!$A$85:$AL$93,32,FALSE),"")</f>
        <v>#N/A</v>
      </c>
      <c r="EM151" s="1997"/>
      <c r="EN151" s="1998"/>
      <c r="EO151" s="1996" t="e">
        <f ca="1">IF(換算!J41="○",VLOOKUP(1,入力シート!$A$85:$AL$93,33,FALSE),"")</f>
        <v>#N/A</v>
      </c>
      <c r="EP151" s="1997"/>
      <c r="EQ151" s="1998"/>
      <c r="ER151" s="1996" t="e">
        <f ca="1">IF(換算!J41="○",VLOOKUP(1,入力シート!$A$85:$AL$93,34,FALSE),"")</f>
        <v>#N/A</v>
      </c>
      <c r="ES151" s="1997"/>
      <c r="ET151" s="1998"/>
      <c r="EU151" s="1996" t="e">
        <f ca="1">IF(換算!J41="○",VLOOKUP(1,入力シート!$A$85:$AL$93,35,FALSE),"")</f>
        <v>#N/A</v>
      </c>
      <c r="EV151" s="1997"/>
      <c r="EW151" s="1998"/>
      <c r="EX151" s="1996" t="e">
        <f ca="1">IF(換算!J41="○",VLOOKUP(1,入力シート!$A$85:$AL$93,36,FALSE),"")</f>
        <v>#N/A</v>
      </c>
      <c r="EY151" s="1997"/>
      <c r="EZ151" s="1998"/>
      <c r="FA151" s="1996" t="e">
        <f ca="1">IF(換算!J41="○",VLOOKUP(1,入力シート!$A$85:$AL$93,37,FALSE),"")</f>
        <v>#N/A</v>
      </c>
      <c r="FB151" s="1997"/>
      <c r="FC151" s="1998"/>
      <c r="FD151" s="1996" t="e">
        <f ca="1">IF(換算!J41="○",VLOOKUP(1,入力シート!$A$85:$AL$93,38,FALSE),"")</f>
        <v>#N/A</v>
      </c>
      <c r="FE151" s="1997"/>
      <c r="FF151" s="2048"/>
      <c r="FG151" s="23"/>
      <c r="FH151" s="23"/>
      <c r="FI151" s="23"/>
      <c r="FJ151" s="23"/>
      <c r="FK151" s="23"/>
      <c r="FL151" s="23"/>
      <c r="FM151" s="23"/>
      <c r="FN151" s="20"/>
      <c r="FO151" s="19"/>
      <c r="FP151" s="19"/>
      <c r="FQ151" s="19"/>
      <c r="FR151" s="19"/>
      <c r="FS151" s="19"/>
      <c r="FT151" s="19"/>
      <c r="FU151" s="19"/>
      <c r="FV151" s="19"/>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1944" t="e">
        <f ca="1">IF(換算!J41="○",IF(入力シート!C13="","",入力シート!C13),"")</f>
        <v>#N/A</v>
      </c>
      <c r="GW151" s="1944"/>
      <c r="GX151" s="1944"/>
      <c r="GY151" s="1944"/>
      <c r="GZ151" s="1944"/>
      <c r="HA151" s="1944"/>
      <c r="HB151" s="1944"/>
      <c r="HC151" s="1944"/>
      <c r="HD151" s="1944"/>
      <c r="HE151" s="1944"/>
      <c r="HF151" s="1944"/>
      <c r="HG151" s="1944"/>
      <c r="HH151" s="1944"/>
      <c r="HI151" s="1944"/>
      <c r="HJ151" s="1944"/>
      <c r="HK151" s="1944"/>
      <c r="HL151" s="1939" t="e">
        <f ca="1">IF(換算!J41="○",IF(入力シート!C6="","",入力シート!C6),"")</f>
        <v>#N/A</v>
      </c>
      <c r="HM151" s="1939"/>
      <c r="HN151" s="1939"/>
      <c r="HO151" s="1939"/>
      <c r="HP151" s="1939"/>
      <c r="HQ151" s="1939"/>
      <c r="HR151" s="1939"/>
      <c r="HS151" s="1939"/>
      <c r="HT151" s="1939"/>
      <c r="HU151" s="1939"/>
      <c r="HV151" s="1939"/>
      <c r="HW151" s="1939"/>
      <c r="HX151" s="1939"/>
      <c r="HY151" s="1939"/>
      <c r="HZ151" s="2"/>
    </row>
    <row r="152" spans="1:235" ht="6.75" customHeight="1">
      <c r="A152" s="1903"/>
      <c r="B152" s="1903"/>
      <c r="C152" s="1903"/>
      <c r="D152" s="1903"/>
      <c r="E152" s="1903"/>
      <c r="F152" s="1903"/>
      <c r="G152" s="1903"/>
      <c r="H152" s="1903"/>
      <c r="I152" s="1903"/>
      <c r="J152" s="1903"/>
      <c r="K152" s="1903"/>
      <c r="L152" s="1903"/>
      <c r="M152" s="1903"/>
      <c r="N152" s="1903"/>
      <c r="O152" s="1903"/>
      <c r="P152" s="1903"/>
      <c r="Q152" s="1903"/>
      <c r="R152" s="1903"/>
      <c r="S152" s="1903"/>
      <c r="T152" s="1903"/>
      <c r="U152" s="1903"/>
      <c r="V152" s="1903"/>
      <c r="W152" s="1903"/>
      <c r="X152" s="1903"/>
      <c r="Y152" s="1903"/>
      <c r="Z152" s="1903"/>
      <c r="AA152" s="1903"/>
      <c r="AB152" s="1903"/>
      <c r="AC152" s="1903"/>
      <c r="AD152" s="1903"/>
      <c r="AE152" s="1903"/>
      <c r="AF152" s="1903"/>
      <c r="AG152" s="1903"/>
      <c r="AH152" s="1903"/>
      <c r="AI152" s="1903"/>
      <c r="AJ152" s="1903"/>
      <c r="AK152" s="1903"/>
      <c r="AL152" s="1903"/>
      <c r="AM152" s="1903"/>
      <c r="AN152" s="1903"/>
      <c r="AO152" s="1903"/>
      <c r="AP152" s="1903"/>
      <c r="AQ152" s="1903"/>
      <c r="AR152" s="1903"/>
      <c r="AS152" s="1903"/>
      <c r="AT152" s="1903"/>
      <c r="AU152" s="1903"/>
      <c r="AV152" s="1903"/>
      <c r="AW152" s="1903"/>
      <c r="AX152" s="1903"/>
      <c r="AY152" s="1903"/>
      <c r="AZ152" s="1903"/>
      <c r="BA152" s="1903"/>
      <c r="BB152" s="1903"/>
      <c r="BC152" s="1903"/>
      <c r="BD152" s="1903"/>
      <c r="BE152" s="1903"/>
      <c r="BF152" s="1903"/>
      <c r="BG152" s="1903"/>
      <c r="BH152" s="1903"/>
      <c r="BI152" s="1903"/>
      <c r="BJ152" s="1903"/>
      <c r="BK152" s="1903"/>
      <c r="BL152" s="1903"/>
      <c r="BM152" s="1903"/>
      <c r="BN152" s="1903"/>
      <c r="BO152" s="1903"/>
      <c r="BP152" s="1903"/>
      <c r="BQ152" s="1903"/>
      <c r="BR152" s="1903"/>
      <c r="BS152" s="1905"/>
      <c r="BT152" s="1914"/>
      <c r="BU152" s="1915"/>
      <c r="BV152" s="1915"/>
      <c r="BW152" s="1915"/>
      <c r="BX152" s="1915"/>
      <c r="BY152" s="1915"/>
      <c r="BZ152" s="1915"/>
      <c r="CA152" s="1915"/>
      <c r="CB152" s="1915"/>
      <c r="CC152" s="1915"/>
      <c r="CD152" s="1915"/>
      <c r="CE152" s="1915"/>
      <c r="CF152" s="1915"/>
      <c r="CG152" s="1915"/>
      <c r="CH152" s="1915"/>
      <c r="CI152" s="1915"/>
      <c r="CJ152" s="1915"/>
      <c r="CK152" s="1915"/>
      <c r="CL152" s="1915"/>
      <c r="CM152" s="1915"/>
      <c r="CN152" s="1915"/>
      <c r="CO152" s="1915"/>
      <c r="CP152" s="1915"/>
      <c r="CQ152" s="1915"/>
      <c r="CR152" s="1915"/>
      <c r="CS152" s="1915"/>
      <c r="CT152" s="1915"/>
      <c r="CU152" s="1915"/>
      <c r="CV152" s="1915"/>
      <c r="CW152" s="1915"/>
      <c r="CX152" s="1915"/>
      <c r="CY152" s="1915"/>
      <c r="CZ152" s="1915"/>
      <c r="DA152" s="1915"/>
      <c r="DB152" s="1915"/>
      <c r="DC152" s="1915"/>
      <c r="DD152" s="1915"/>
      <c r="DE152" s="1915"/>
      <c r="DF152" s="1915"/>
      <c r="DG152" s="1915"/>
      <c r="DH152" s="1915"/>
      <c r="DI152" s="1915"/>
      <c r="DJ152" s="1915"/>
      <c r="DK152" s="1915"/>
      <c r="DL152" s="1915"/>
      <c r="DM152" s="1918"/>
      <c r="DN152" s="2"/>
      <c r="DO152" s="19"/>
      <c r="DP152" s="2040"/>
      <c r="DQ152" s="2041"/>
      <c r="DR152" s="2041"/>
      <c r="DS152" s="2041"/>
      <c r="DT152" s="2041"/>
      <c r="DU152" s="2041"/>
      <c r="DV152" s="2042"/>
      <c r="DW152" s="1976"/>
      <c r="DX152" s="1977"/>
      <c r="DY152" s="1978"/>
      <c r="DZ152" s="1999"/>
      <c r="EA152" s="1977"/>
      <c r="EB152" s="1978"/>
      <c r="EC152" s="1999"/>
      <c r="ED152" s="1977"/>
      <c r="EE152" s="1978"/>
      <c r="EF152" s="1999"/>
      <c r="EG152" s="1977"/>
      <c r="EH152" s="1978"/>
      <c r="EI152" s="1999"/>
      <c r="EJ152" s="1977"/>
      <c r="EK152" s="1978"/>
      <c r="EL152" s="1999"/>
      <c r="EM152" s="1977"/>
      <c r="EN152" s="1978"/>
      <c r="EO152" s="1999"/>
      <c r="EP152" s="1977"/>
      <c r="EQ152" s="1978"/>
      <c r="ER152" s="1999"/>
      <c r="ES152" s="1977"/>
      <c r="ET152" s="1978"/>
      <c r="EU152" s="1999"/>
      <c r="EV152" s="1977"/>
      <c r="EW152" s="1978"/>
      <c r="EX152" s="1999"/>
      <c r="EY152" s="1977"/>
      <c r="EZ152" s="1978"/>
      <c r="FA152" s="1999"/>
      <c r="FB152" s="1977"/>
      <c r="FC152" s="1978"/>
      <c r="FD152" s="1999"/>
      <c r="FE152" s="1977"/>
      <c r="FF152" s="2049"/>
      <c r="FG152" s="22"/>
      <c r="FH152" s="22"/>
      <c r="FI152" s="22"/>
      <c r="FJ152" s="22"/>
      <c r="FK152" s="22"/>
      <c r="FL152" s="22"/>
      <c r="FM152" s="22"/>
      <c r="FN152" s="21"/>
      <c r="FO152" s="19"/>
      <c r="FP152" s="19"/>
      <c r="FQ152" s="19"/>
      <c r="FR152" s="19"/>
      <c r="FS152" s="19"/>
      <c r="FT152" s="19"/>
      <c r="FU152" s="19"/>
      <c r="FV152" s="19"/>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1945"/>
      <c r="GW152" s="1945"/>
      <c r="GX152" s="1945"/>
      <c r="GY152" s="1945"/>
      <c r="GZ152" s="1945"/>
      <c r="HA152" s="1945"/>
      <c r="HB152" s="1945"/>
      <c r="HC152" s="1945"/>
      <c r="HD152" s="1945"/>
      <c r="HE152" s="1945"/>
      <c r="HF152" s="1945"/>
      <c r="HG152" s="1945"/>
      <c r="HH152" s="1945"/>
      <c r="HI152" s="1945"/>
      <c r="HJ152" s="1945"/>
      <c r="HK152" s="1945"/>
      <c r="HL152" s="1940"/>
      <c r="HM152" s="1940"/>
      <c r="HN152" s="1940"/>
      <c r="HO152" s="1940"/>
      <c r="HP152" s="1940"/>
      <c r="HQ152" s="1940"/>
      <c r="HR152" s="1940"/>
      <c r="HS152" s="1940"/>
      <c r="HT152" s="1940"/>
      <c r="HU152" s="1940"/>
      <c r="HV152" s="1940"/>
      <c r="HW152" s="1940"/>
      <c r="HX152" s="1940"/>
      <c r="HY152" s="1940"/>
      <c r="HZ152" s="2"/>
    </row>
    <row r="153" spans="1:235" ht="6.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row>
    <row r="154" spans="1:235" ht="6.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4"/>
      <c r="DO154" s="4"/>
      <c r="DP154" s="4"/>
      <c r="DQ154" s="4"/>
      <c r="DR154" s="4"/>
      <c r="DS154" s="4"/>
      <c r="DT154" s="4"/>
      <c r="DU154" s="4"/>
      <c r="DV154" s="4"/>
      <c r="DW154" s="4"/>
      <c r="DX154" s="4"/>
    </row>
    <row r="155" spans="1:235" ht="6.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4"/>
      <c r="DO155" s="4"/>
      <c r="DP155" s="4"/>
      <c r="DQ155" s="4"/>
      <c r="DR155" s="4"/>
      <c r="DS155" s="4"/>
      <c r="DT155" s="4"/>
      <c r="DU155" s="4"/>
      <c r="DV155" s="4"/>
      <c r="DW155" s="4"/>
      <c r="DX155" s="4"/>
    </row>
    <row r="156" spans="1:235" ht="6.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row>
    <row r="157" spans="1:235" ht="6.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DN157" s="4"/>
      <c r="DO157" s="4"/>
      <c r="DP157" s="4"/>
      <c r="DQ157" s="4"/>
      <c r="DR157" s="4"/>
      <c r="DS157" s="4"/>
      <c r="DT157" s="4"/>
      <c r="DU157" s="4"/>
      <c r="DV157" s="4"/>
      <c r="DW157" s="4"/>
      <c r="DX157" s="4"/>
      <c r="IA157" s="24"/>
    </row>
    <row r="158" spans="1:235" ht="6.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DN158" s="4"/>
      <c r="DO158" s="4"/>
      <c r="DP158" s="4"/>
      <c r="DQ158" s="4"/>
      <c r="DR158" s="4"/>
      <c r="DS158" s="4"/>
      <c r="DT158" s="4"/>
      <c r="IA158" s="24"/>
    </row>
    <row r="159" spans="1:235" ht="6.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DO159" s="4"/>
      <c r="DP159" s="4"/>
      <c r="DQ159" s="4"/>
      <c r="DR159" s="4"/>
      <c r="DS159" s="4"/>
      <c r="DT159" s="4"/>
      <c r="IA159" s="24"/>
    </row>
    <row r="160" spans="1:235" ht="6.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DO160" s="4"/>
      <c r="DP160" s="4"/>
      <c r="DQ160" s="4"/>
      <c r="DR160" s="4"/>
      <c r="DS160" s="4"/>
      <c r="DT160" s="4"/>
      <c r="IA160" s="24"/>
    </row>
    <row r="161" spans="1:238" ht="6.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DO161" s="4"/>
      <c r="DP161" s="4"/>
      <c r="GP161" s="1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15"/>
      <c r="ID161" s="15"/>
    </row>
    <row r="162" spans="1:238" ht="6.75" customHeight="1">
      <c r="A162" s="4"/>
      <c r="B162" s="4"/>
      <c r="C162" s="4"/>
      <c r="D162" s="4"/>
      <c r="E162" s="4"/>
      <c r="F162" s="4"/>
      <c r="G162" s="4"/>
      <c r="BB162" s="4"/>
      <c r="BC162" s="4"/>
      <c r="BD162" s="4"/>
      <c r="BE162" s="4"/>
      <c r="BF162" s="4"/>
      <c r="BG162" s="4"/>
      <c r="BH162" s="4"/>
      <c r="BI162" s="4"/>
      <c r="BJ162" s="4"/>
      <c r="BK162" s="4"/>
      <c r="BL162" s="4"/>
      <c r="BM162" s="4"/>
      <c r="BN162" s="4"/>
      <c r="BO162" s="4"/>
      <c r="BP162" s="4"/>
      <c r="BQ162" s="4"/>
      <c r="BR162" s="4"/>
      <c r="DO162" s="4"/>
      <c r="DP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GP162" s="1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15"/>
      <c r="ID162" s="15"/>
    </row>
    <row r="163" spans="1:238" ht="6.75" customHeight="1">
      <c r="A163" s="4"/>
      <c r="B163" s="4"/>
      <c r="C163" s="4"/>
      <c r="D163" s="4"/>
      <c r="E163" s="4"/>
      <c r="F163" s="4"/>
      <c r="G163" s="4"/>
      <c r="BB163" s="4"/>
      <c r="BC163" s="4"/>
      <c r="BD163" s="4"/>
      <c r="BE163" s="4"/>
      <c r="BF163" s="4"/>
      <c r="BG163" s="4"/>
      <c r="BH163" s="4"/>
      <c r="BI163" s="4"/>
      <c r="BJ163" s="4"/>
      <c r="BK163" s="4"/>
      <c r="BL163" s="4"/>
      <c r="BM163" s="4"/>
      <c r="BN163" s="4"/>
      <c r="BO163" s="4"/>
      <c r="BP163" s="4"/>
      <c r="BQ163" s="4"/>
      <c r="BR163" s="4"/>
      <c r="DO163" s="4"/>
      <c r="DP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row>
    <row r="164" spans="1:238" ht="6.75" customHeight="1">
      <c r="A164" s="4"/>
      <c r="B164" s="4"/>
      <c r="C164" s="4"/>
      <c r="D164" s="4"/>
      <c r="E164" s="4"/>
      <c r="F164" s="4"/>
      <c r="G164" s="4"/>
      <c r="BB164" s="4"/>
      <c r="BC164" s="4"/>
      <c r="BD164" s="4"/>
      <c r="BE164" s="4"/>
      <c r="BF164" s="4"/>
      <c r="BG164" s="4"/>
      <c r="BH164" s="4"/>
      <c r="BI164" s="4"/>
      <c r="BJ164" s="4"/>
      <c r="BK164" s="4"/>
      <c r="BL164" s="4"/>
      <c r="BM164" s="4"/>
      <c r="BN164" s="4"/>
      <c r="BO164" s="4"/>
      <c r="BP164" s="4"/>
      <c r="BQ164" s="4"/>
      <c r="BR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row>
    <row r="165" spans="1:238" ht="6.75" customHeight="1">
      <c r="A165" s="4"/>
      <c r="B165" s="4"/>
      <c r="C165" s="4"/>
      <c r="D165" s="4"/>
      <c r="E165" s="4"/>
      <c r="F165" s="4"/>
      <c r="G165" s="4"/>
      <c r="BB165" s="4"/>
      <c r="BC165" s="4"/>
      <c r="BD165" s="4"/>
      <c r="BE165" s="4"/>
      <c r="BF165" s="4"/>
      <c r="BG165" s="4"/>
      <c r="BH165" s="4"/>
      <c r="BI165" s="4"/>
      <c r="BJ165" s="4"/>
      <c r="BK165" s="4"/>
      <c r="BL165" s="4"/>
      <c r="BM165" s="4"/>
      <c r="BN165" s="4"/>
      <c r="BO165" s="4"/>
      <c r="BP165" s="4"/>
      <c r="BQ165" s="4"/>
      <c r="BR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row>
    <row r="166" spans="1:238" ht="6.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row>
    <row r="167" spans="1:238" ht="6.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row>
    <row r="168" spans="1:238" ht="6.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row>
    <row r="169" spans="1:238" ht="6.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row>
    <row r="170" spans="1:238" ht="6.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row>
    <row r="171" spans="1:238" ht="6.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row>
    <row r="172" spans="1:238" ht="6.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row>
    <row r="173" spans="1:238" ht="6.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row>
    <row r="174" spans="1:238" ht="6.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row>
    <row r="175" spans="1:238" ht="6.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row>
    <row r="176" spans="1:238" ht="6.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row>
    <row r="177" spans="1:234" ht="6.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row>
    <row r="178" spans="1:234" ht="6.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row>
    <row r="179" spans="1:234" ht="6.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row>
    <row r="180" spans="1:234" ht="6.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row>
    <row r="181" spans="1:234" ht="6.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row>
    <row r="182" spans="1:234" ht="6.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row>
    <row r="183" spans="1:234" ht="6.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row>
    <row r="184" spans="1:234" ht="6.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row>
    <row r="185" spans="1:234" ht="6.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row>
    <row r="186" spans="1:234" ht="6.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row>
    <row r="187" spans="1:234" ht="6.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row>
    <row r="188" spans="1:234" ht="6.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row>
    <row r="189" spans="1:234" ht="6.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row>
    <row r="190" spans="1:234" ht="6.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row>
    <row r="191" spans="1:234" ht="6.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row>
    <row r="192" spans="1:234" ht="6.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row>
    <row r="193" spans="1:234" ht="6.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row>
    <row r="194" spans="1:234" ht="6.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row>
    <row r="195" spans="1:234" ht="6.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row>
    <row r="196" spans="1:234" ht="6.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row>
    <row r="197" spans="1:234" ht="6.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row>
    <row r="198" spans="1:234" ht="6.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row>
    <row r="199" spans="1:234" ht="6.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row>
    <row r="200" spans="1:234" ht="6.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row>
    <row r="201" spans="1:234" ht="6.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row>
    <row r="202" spans="1:234" ht="6.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row>
    <row r="203" spans="1:234" ht="6.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row>
    <row r="204" spans="1:234" ht="6.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row>
    <row r="205" spans="1:234" ht="6.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row>
    <row r="206" spans="1:234" ht="6.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row>
    <row r="207" spans="1:234" ht="6.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row>
    <row r="208" spans="1:234" ht="6.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row>
    <row r="209" spans="1:234" ht="6.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row>
    <row r="210" spans="1:234" ht="6.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row>
    <row r="211" spans="1:234" ht="6.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row>
    <row r="212" spans="1:234" ht="6.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row>
    <row r="213" spans="1:234" ht="6.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row>
    <row r="214" spans="1:234" ht="6.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row>
    <row r="215" spans="1:234" ht="6.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row>
    <row r="216" spans="1:234" ht="6.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row>
    <row r="217" spans="1:234" ht="6.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row>
    <row r="218" spans="1:234" ht="6.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row>
    <row r="219" spans="1:234" ht="6.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row>
    <row r="220" spans="1:234" ht="6.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row>
    <row r="221" spans="1:234" ht="6.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row>
    <row r="222" spans="1:234" ht="6.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ht="6.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row>
    <row r="224" spans="1:234" ht="6.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row>
    <row r="225" spans="1:234" ht="6.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ht="6.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row>
    <row r="227" spans="1:234" ht="6.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row>
    <row r="228" spans="1:234" ht="6.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row>
    <row r="229" spans="1:234" ht="6.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row>
    <row r="230" spans="1:234" ht="6.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row>
    <row r="231" spans="1:234" ht="6.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row>
    <row r="232" spans="1:234" ht="6.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row>
    <row r="233" spans="1:234" ht="6.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row>
    <row r="234" spans="1:234" ht="6.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row>
    <row r="235" spans="1:234" ht="6.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row>
    <row r="236" spans="1:234" ht="6.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row>
    <row r="237" spans="1:234" ht="6.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row>
    <row r="238" spans="1:234" ht="6.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row>
    <row r="239" spans="1:234" ht="6.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row>
    <row r="240" spans="1:234" ht="6.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row>
    <row r="241" spans="1:128" ht="6.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row>
    <row r="242" spans="1:128" ht="6.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row>
    <row r="243" spans="1:128" ht="6.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row>
    <row r="244" spans="1:128" ht="6.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row>
    <row r="245" spans="1:128" ht="6.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row>
    <row r="246" spans="1:128" ht="6.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row>
    <row r="247" spans="1:128" ht="6.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row>
    <row r="248" spans="1:128" ht="6.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row>
    <row r="249" spans="1:128" ht="6.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row>
    <row r="250" spans="1:128" ht="6.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row>
    <row r="251" spans="1:128" ht="6.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row>
    <row r="252" spans="1:128" ht="6.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row>
    <row r="253" spans="1:128" ht="6.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row>
    <row r="254" spans="1:128" ht="6.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row>
    <row r="255" spans="1:128" ht="6.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row>
    <row r="256" spans="1:128" ht="6.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row>
    <row r="257" spans="1:128" ht="6.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row>
    <row r="258" spans="1:128" ht="6.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row>
    <row r="259" spans="1:128" ht="6.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row>
    <row r="260" spans="1:128" ht="6.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row>
    <row r="261" spans="1:128" ht="6.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row>
    <row r="262" spans="1:128" ht="6.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row>
    <row r="263" spans="1:128" ht="6.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row>
    <row r="264" spans="1:128" ht="6.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row>
    <row r="265" spans="1:128" ht="6.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row>
    <row r="266" spans="1:128" ht="6.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row>
    <row r="267" spans="1:128" ht="6.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row>
    <row r="268" spans="1:128" ht="6.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row>
    <row r="269" spans="1:128" ht="6.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row>
    <row r="270" spans="1:128" ht="6.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row>
    <row r="271" spans="1:128" ht="6.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row>
    <row r="272" spans="1:128" ht="6.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row>
    <row r="273" spans="1:128" ht="6.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row>
    <row r="274" spans="1:128" ht="6.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row>
    <row r="275" spans="1:128" ht="6.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row>
    <row r="276" spans="1:128" ht="6.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row>
    <row r="277" spans="1:128" ht="6.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row>
    <row r="278" spans="1:128" ht="6.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row>
    <row r="279" spans="1:128" ht="6.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row>
    <row r="280" spans="1:128" ht="6.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row>
    <row r="281" spans="1:128" ht="6.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row>
    <row r="282" spans="1:128" ht="6.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row>
    <row r="283" spans="1:128" ht="6.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row>
    <row r="284" spans="1:128" ht="6.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row>
    <row r="285" spans="1:128" ht="6.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row>
    <row r="286" spans="1:128" ht="6.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row>
    <row r="287" spans="1:128" ht="6.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row>
    <row r="288" spans="1:128" ht="6.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row>
    <row r="289" spans="1:128" ht="6.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row>
    <row r="290" spans="1:128" ht="6.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row>
    <row r="291" spans="1:128" ht="6.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row>
    <row r="292" spans="1:128" ht="6.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row>
    <row r="293" spans="1:128" ht="6.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row>
    <row r="294" spans="1:128" ht="6.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row>
    <row r="295" spans="1:128" ht="6.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row>
    <row r="296" spans="1:128" ht="6.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row>
    <row r="297" spans="1:128" ht="6.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row>
    <row r="298" spans="1:128" ht="6.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row>
    <row r="299" spans="1:128" ht="6.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row>
    <row r="300" spans="1:128" ht="6.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row>
    <row r="301" spans="1:128" ht="6.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row>
    <row r="302" spans="1:128" ht="6.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row>
    <row r="303" spans="1:128" ht="6.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row>
    <row r="304" spans="1:128" ht="6.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row>
    <row r="305" spans="1:128" ht="6.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row>
    <row r="306" spans="1:128" ht="6.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row>
    <row r="307" spans="1:128" ht="6.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row>
    <row r="308" spans="1:128" ht="6.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row>
    <row r="309" spans="1:128" ht="6.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row>
    <row r="310" spans="1:128" ht="6.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row>
    <row r="311" spans="1:128" ht="6.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row>
    <row r="312" spans="1:128" ht="6.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row>
    <row r="313" spans="1:128" ht="6.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row>
    <row r="314" spans="1:128" ht="6.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row>
    <row r="315" spans="1:128" ht="6.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row>
    <row r="316" spans="1:128" ht="6.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row>
    <row r="317" spans="1:128" ht="6.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row>
    <row r="318" spans="1:128" ht="6.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row>
    <row r="319" spans="1:128" ht="6.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row>
    <row r="320" spans="1:128" ht="6.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row>
    <row r="321" spans="1:128" ht="6.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row>
    <row r="322" spans="1:128" ht="6.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row>
    <row r="323" spans="1:128" ht="6.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row>
    <row r="324" spans="1:128" ht="6.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row>
    <row r="325" spans="1:128" ht="6.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row>
    <row r="326" spans="1:128" ht="6.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row>
    <row r="327" spans="1:128" ht="6.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row>
    <row r="328" spans="1:128" ht="6.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row>
    <row r="329" spans="1:128" ht="6.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row>
    <row r="330" spans="1:128" ht="6.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row>
    <row r="331" spans="1:128" ht="6.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row>
    <row r="332" spans="1:128" ht="6.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row>
    <row r="333" spans="1:128" ht="6.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row>
    <row r="334" spans="1:128" ht="6.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row>
    <row r="335" spans="1:128" ht="6.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row>
    <row r="336" spans="1:128" ht="6.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row>
    <row r="337" spans="1:128" ht="6.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row>
    <row r="338" spans="1:128" ht="6.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row>
    <row r="339" spans="1:128" ht="6.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row>
    <row r="340" spans="1:128" ht="6.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row>
    <row r="341" spans="1:128" ht="6.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row>
    <row r="342" spans="1:128" ht="6.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row>
    <row r="343" spans="1:128" ht="6.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row>
    <row r="344" spans="1:128" ht="6.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row>
    <row r="345" spans="1:128" ht="6.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row>
    <row r="346" spans="1:128" ht="6.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row>
    <row r="347" spans="1:128" ht="6.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row>
    <row r="348" spans="1:128" ht="6.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row>
    <row r="349" spans="1:128" ht="6.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row>
    <row r="350" spans="1:128" ht="6.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row>
    <row r="351" spans="1:128" ht="6.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row>
    <row r="352" spans="1:128" ht="6.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row>
    <row r="353" spans="1:128" ht="6.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row>
    <row r="354" spans="1:128" ht="6.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row>
    <row r="355" spans="1:128" ht="6.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row>
    <row r="356" spans="1:128" ht="6.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row>
    <row r="357" spans="1:128" ht="6.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row>
    <row r="358" spans="1:128" ht="6.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row>
    <row r="359" spans="1:128" ht="6.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row>
    <row r="360" spans="1:128" ht="6.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row>
    <row r="361" spans="1:128" ht="6.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row>
    <row r="362" spans="1:128" ht="6.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row>
    <row r="363" spans="1:128" ht="6.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row>
    <row r="364" spans="1:128" ht="6.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row>
    <row r="365" spans="1:128" ht="6.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row>
    <row r="366" spans="1:128" ht="6.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row>
    <row r="367" spans="1:128" ht="6.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row>
    <row r="368" spans="1:128" ht="6.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row>
    <row r="369" spans="1:128" ht="6.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row>
    <row r="370" spans="1:128" ht="6.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row>
    <row r="371" spans="1:128" ht="6.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row>
    <row r="372" spans="1:128" ht="6.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row>
    <row r="373" spans="1:128" ht="6.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row>
    <row r="374" spans="1:128" ht="6.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row>
    <row r="375" spans="1:128" ht="6.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row>
    <row r="376" spans="1:128" ht="6.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row>
    <row r="377" spans="1:128" ht="6.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row>
    <row r="378" spans="1:128" ht="6.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row>
    <row r="379" spans="1:128" ht="6.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row>
    <row r="380" spans="1:128" ht="6.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row>
    <row r="381" spans="1:128" ht="6.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row>
    <row r="382" spans="1:128" ht="6.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row>
    <row r="383" spans="1:128" ht="6.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row>
    <row r="384" spans="1:128" ht="6.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row>
    <row r="385" spans="1:128" ht="6.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row>
    <row r="386" spans="1:128" ht="6.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row>
    <row r="387" spans="1:128" ht="6.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row>
    <row r="388" spans="1:128" ht="6.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row>
    <row r="389" spans="1:128" ht="6.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row>
    <row r="390" spans="1:128" ht="6.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row>
    <row r="391" spans="1:128" ht="6.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row>
    <row r="392" spans="1:128" ht="6.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row>
    <row r="393" spans="1:128" ht="6.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row>
    <row r="394" spans="1:128" ht="6.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row>
    <row r="395" spans="1:128" ht="6.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row>
    <row r="396" spans="1:128" ht="6.75" customHeight="1"/>
    <row r="397" spans="1:128" ht="6.75" customHeight="1"/>
    <row r="398" spans="1:128" ht="6.75" customHeight="1"/>
    <row r="399" spans="1:128" ht="6.75" customHeight="1"/>
    <row r="400" spans="1:128"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sheetData>
  <sheetProtection password="8239" sheet="1" objects="1" scenarios="1" selectLockedCells="1"/>
  <mergeCells count="1024">
    <mergeCell ref="GB141:HY146"/>
    <mergeCell ref="DP145:DV146"/>
    <mergeCell ref="DP151:DV152"/>
    <mergeCell ref="FC147:FF150"/>
    <mergeCell ref="EP147:ES150"/>
    <mergeCell ref="ET147:FB150"/>
    <mergeCell ref="FZ147:GH150"/>
    <mergeCell ref="FA151:FC152"/>
    <mergeCell ref="FD151:FF152"/>
    <mergeCell ref="DK2:EW2"/>
    <mergeCell ref="DO131:ER134"/>
    <mergeCell ref="EX110:FA113"/>
    <mergeCell ref="DQ110:DT113"/>
    <mergeCell ref="DQ100:DT103"/>
    <mergeCell ref="FU131:FV134"/>
    <mergeCell ref="DO135:ER138"/>
    <mergeCell ref="FU135:FV138"/>
    <mergeCell ref="ES135:FT138"/>
    <mergeCell ref="DQ114:DT117"/>
    <mergeCell ref="ET114:EW117"/>
    <mergeCell ref="EQ118:ES121"/>
    <mergeCell ref="DO125:FV130"/>
    <mergeCell ref="ES131:FT134"/>
    <mergeCell ref="FV114:FY117"/>
    <mergeCell ref="DO123:FV124"/>
    <mergeCell ref="DU114:EP117"/>
    <mergeCell ref="DO114:DP117"/>
    <mergeCell ref="GB123:HY124"/>
    <mergeCell ref="CT98:DK100"/>
    <mergeCell ref="HA133:HJ136"/>
    <mergeCell ref="HK133:HW136"/>
    <mergeCell ref="HE92:HY93"/>
    <mergeCell ref="A79:E106"/>
    <mergeCell ref="H109:M111"/>
    <mergeCell ref="N109:AD111"/>
    <mergeCell ref="AU136:BQ137"/>
    <mergeCell ref="BZ119:CO121"/>
    <mergeCell ref="BZ107:CO109"/>
    <mergeCell ref="CP101:CS103"/>
    <mergeCell ref="CP104:CS106"/>
    <mergeCell ref="CP110:CS112"/>
    <mergeCell ref="CP113:CS115"/>
    <mergeCell ref="CP116:CS118"/>
    <mergeCell ref="CP119:CS121"/>
    <mergeCell ref="AJ121:AV125"/>
    <mergeCell ref="AW121:BC125"/>
    <mergeCell ref="BD121:BH125"/>
    <mergeCell ref="BI121:BL125"/>
    <mergeCell ref="BZ113:CO115"/>
    <mergeCell ref="BZ116:CO118"/>
    <mergeCell ref="BD119:BQ120"/>
    <mergeCell ref="BI114:BL118"/>
    <mergeCell ref="BM114:BQ118"/>
    <mergeCell ref="AI112:AK113"/>
    <mergeCell ref="F114:G120"/>
    <mergeCell ref="BA128:BQ130"/>
    <mergeCell ref="BD126:BQ127"/>
    <mergeCell ref="BA126:BC127"/>
    <mergeCell ref="AW114:BC118"/>
    <mergeCell ref="AX105:AZ106"/>
    <mergeCell ref="AX119:AZ120"/>
    <mergeCell ref="BA119:BC120"/>
    <mergeCell ref="AU112:AW113"/>
    <mergeCell ref="AX112:AZ113"/>
    <mergeCell ref="BI100:BL104"/>
    <mergeCell ref="BI105:BM106"/>
    <mergeCell ref="BM100:BQ104"/>
    <mergeCell ref="BN98:BQ99"/>
    <mergeCell ref="BD107:BH111"/>
    <mergeCell ref="BD105:BH106"/>
    <mergeCell ref="HL151:HY152"/>
    <mergeCell ref="BZ125:CO127"/>
    <mergeCell ref="BZ101:CO103"/>
    <mergeCell ref="GV151:HK152"/>
    <mergeCell ref="DW145:EJ146"/>
    <mergeCell ref="DP143:FW144"/>
    <mergeCell ref="FP147:FY150"/>
    <mergeCell ref="GI147:GR150"/>
    <mergeCell ref="GS147:HY150"/>
    <mergeCell ref="EK147:EO150"/>
    <mergeCell ref="EK145:EO146"/>
    <mergeCell ref="DW151:DY152"/>
    <mergeCell ref="FG147:FO150"/>
    <mergeCell ref="DW147:EJ150"/>
    <mergeCell ref="DP147:DV150"/>
    <mergeCell ref="DZ151:EB152"/>
    <mergeCell ref="EC151:EE152"/>
    <mergeCell ref="CT113:DK115"/>
    <mergeCell ref="EC100:EF103"/>
    <mergeCell ref="EF151:EH152"/>
    <mergeCell ref="EI151:EK152"/>
    <mergeCell ref="EL151:EN152"/>
    <mergeCell ref="EO151:EQ152"/>
    <mergeCell ref="ER151:ET152"/>
    <mergeCell ref="EU151:EW152"/>
    <mergeCell ref="EX151:EZ152"/>
    <mergeCell ref="A151:BS152"/>
    <mergeCell ref="A146:BQ149"/>
    <mergeCell ref="BT144:DM148"/>
    <mergeCell ref="BT149:BX150"/>
    <mergeCell ref="BT151:BX152"/>
    <mergeCell ref="BY149:DM150"/>
    <mergeCell ref="BY151:DM152"/>
    <mergeCell ref="DL122:DM124"/>
    <mergeCell ref="DL125:DM127"/>
    <mergeCell ref="DL128:DM130"/>
    <mergeCell ref="DL131:DM133"/>
    <mergeCell ref="DL134:DM136"/>
    <mergeCell ref="BZ137:CO139"/>
    <mergeCell ref="DL137:DM139"/>
    <mergeCell ref="CP122:CS124"/>
    <mergeCell ref="CP125:CS127"/>
    <mergeCell ref="A107:E127"/>
    <mergeCell ref="AN128:AZ130"/>
    <mergeCell ref="AU119:AW120"/>
    <mergeCell ref="DL110:DM112"/>
    <mergeCell ref="BT98:BY139"/>
    <mergeCell ref="AC119:AE120"/>
    <mergeCell ref="N114:AD115"/>
    <mergeCell ref="BD100:BH104"/>
    <mergeCell ref="T119:V120"/>
    <mergeCell ref="T105:V106"/>
    <mergeCell ref="H126:S127"/>
    <mergeCell ref="T126:V127"/>
    <mergeCell ref="AX126:AZ127"/>
    <mergeCell ref="BA112:BC113"/>
    <mergeCell ref="CT110:DK112"/>
    <mergeCell ref="CT101:DK103"/>
    <mergeCell ref="AC123:AD125"/>
    <mergeCell ref="CP107:CS109"/>
    <mergeCell ref="EW100:EZ103"/>
    <mergeCell ref="DU96:ES99"/>
    <mergeCell ref="ET96:EW99"/>
    <mergeCell ref="EX96:FC99"/>
    <mergeCell ref="FX96:GG99"/>
    <mergeCell ref="BM93:BQ97"/>
    <mergeCell ref="GH110:GK113"/>
    <mergeCell ref="GT110:GW113"/>
    <mergeCell ref="GX110:HY113"/>
    <mergeCell ref="GP110:GS113"/>
    <mergeCell ref="FJ114:FM117"/>
    <mergeCell ref="FB114:FE117"/>
    <mergeCell ref="BZ104:CO106"/>
    <mergeCell ref="BN105:BQ106"/>
    <mergeCell ref="BZ110:CO112"/>
    <mergeCell ref="FD96:FG99"/>
    <mergeCell ref="DQ92:DT95"/>
    <mergeCell ref="CT116:DK118"/>
    <mergeCell ref="DL116:DM118"/>
    <mergeCell ref="EQ114:ES117"/>
    <mergeCell ref="FF114:FI117"/>
    <mergeCell ref="FN114:FQ117"/>
    <mergeCell ref="FR114:FU117"/>
    <mergeCell ref="DQ118:DT121"/>
    <mergeCell ref="ET118:EW121"/>
    <mergeCell ref="DU118:EP121"/>
    <mergeCell ref="AW107:BC111"/>
    <mergeCell ref="BD114:BH118"/>
    <mergeCell ref="AW100:BC104"/>
    <mergeCell ref="BZ98:CO100"/>
    <mergeCell ref="F121:G127"/>
    <mergeCell ref="FD80:FG83"/>
    <mergeCell ref="FH80:FW83"/>
    <mergeCell ref="FX80:GG83"/>
    <mergeCell ref="GH80:GW83"/>
    <mergeCell ref="FU92:GE95"/>
    <mergeCell ref="FX88:GG91"/>
    <mergeCell ref="DU88:ES91"/>
    <mergeCell ref="DU92:DX95"/>
    <mergeCell ref="DY92:EB95"/>
    <mergeCell ref="FQ84:FT87"/>
    <mergeCell ref="EW92:EZ95"/>
    <mergeCell ref="FA92:FD95"/>
    <mergeCell ref="FE92:FH95"/>
    <mergeCell ref="FE84:FH87"/>
    <mergeCell ref="FI92:FL95"/>
    <mergeCell ref="FM92:FP95"/>
    <mergeCell ref="FQ92:FT95"/>
    <mergeCell ref="ET88:EW91"/>
    <mergeCell ref="EX88:FC91"/>
    <mergeCell ref="FD88:FG91"/>
    <mergeCell ref="FH88:FW91"/>
    <mergeCell ref="EK92:EN95"/>
    <mergeCell ref="ET80:EW83"/>
    <mergeCell ref="EX80:FC83"/>
    <mergeCell ref="DU84:DX87"/>
    <mergeCell ref="DY84:EB87"/>
    <mergeCell ref="EC84:EF87"/>
    <mergeCell ref="F93:G99"/>
    <mergeCell ref="AR126:AT127"/>
    <mergeCell ref="T112:V113"/>
    <mergeCell ref="BM121:BQ125"/>
    <mergeCell ref="H107:M108"/>
    <mergeCell ref="N107:AD108"/>
    <mergeCell ref="AE107:AI111"/>
    <mergeCell ref="AJ107:AV111"/>
    <mergeCell ref="AI119:AK120"/>
    <mergeCell ref="AF119:AH120"/>
    <mergeCell ref="H112:S113"/>
    <mergeCell ref="DO118:DP121"/>
    <mergeCell ref="Z112:AB113"/>
    <mergeCell ref="AL112:AN113"/>
    <mergeCell ref="AO112:AQ113"/>
    <mergeCell ref="AR112:AT113"/>
    <mergeCell ref="AF112:AH113"/>
    <mergeCell ref="AC112:AE113"/>
    <mergeCell ref="H114:M115"/>
    <mergeCell ref="DO108:HY109"/>
    <mergeCell ref="FZ110:GC113"/>
    <mergeCell ref="GD110:GG113"/>
    <mergeCell ref="DU110:EP113"/>
    <mergeCell ref="EQ110:ES113"/>
    <mergeCell ref="ET110:EW113"/>
    <mergeCell ref="DO110:DP113"/>
    <mergeCell ref="AR119:AT120"/>
    <mergeCell ref="BI107:BL111"/>
    <mergeCell ref="BM107:BQ111"/>
    <mergeCell ref="BD112:BQ113"/>
    <mergeCell ref="FJ118:FM121"/>
    <mergeCell ref="FN118:FQ121"/>
    <mergeCell ref="FR118:FU121"/>
    <mergeCell ref="FV118:FY121"/>
    <mergeCell ref="FZ118:GC121"/>
    <mergeCell ref="GD118:GG121"/>
    <mergeCell ref="T98:V99"/>
    <mergeCell ref="H100:M101"/>
    <mergeCell ref="N100:AD101"/>
    <mergeCell ref="H105:S106"/>
    <mergeCell ref="AO105:AQ106"/>
    <mergeCell ref="AC98:AE99"/>
    <mergeCell ref="AF126:AH127"/>
    <mergeCell ref="AI126:AK127"/>
    <mergeCell ref="AL126:AN127"/>
    <mergeCell ref="H119:S120"/>
    <mergeCell ref="W119:Y120"/>
    <mergeCell ref="AJ100:AV104"/>
    <mergeCell ref="AC105:AE106"/>
    <mergeCell ref="AF105:AH106"/>
    <mergeCell ref="AI105:AK106"/>
    <mergeCell ref="AL105:AN106"/>
    <mergeCell ref="Z119:AB120"/>
    <mergeCell ref="W126:Y127"/>
    <mergeCell ref="Z126:AB127"/>
    <mergeCell ref="AC126:AE127"/>
    <mergeCell ref="AO126:AQ127"/>
    <mergeCell ref="AU126:AW127"/>
    <mergeCell ref="W112:Y113"/>
    <mergeCell ref="H116:M118"/>
    <mergeCell ref="N116:AD118"/>
    <mergeCell ref="AE114:AI118"/>
    <mergeCell ref="AJ114:AV118"/>
    <mergeCell ref="H121:M122"/>
    <mergeCell ref="N121:AD122"/>
    <mergeCell ref="AE121:AI125"/>
    <mergeCell ref="AL119:AN120"/>
    <mergeCell ref="AO119:AQ120"/>
    <mergeCell ref="CD86:CO88"/>
    <mergeCell ref="CP86:CS88"/>
    <mergeCell ref="CD89:CO91"/>
    <mergeCell ref="H79:M80"/>
    <mergeCell ref="BZ77:CO79"/>
    <mergeCell ref="AU98:AW99"/>
    <mergeCell ref="AX98:AZ99"/>
    <mergeCell ref="H95:M97"/>
    <mergeCell ref="X76:Z78"/>
    <mergeCell ref="W105:Y106"/>
    <mergeCell ref="AM76:AO78"/>
    <mergeCell ref="BD86:BH90"/>
    <mergeCell ref="BA91:BC92"/>
    <mergeCell ref="BD91:BH92"/>
    <mergeCell ref="BI98:BM99"/>
    <mergeCell ref="AX84:AZ85"/>
    <mergeCell ref="BI84:BM85"/>
    <mergeCell ref="BA84:BC85"/>
    <mergeCell ref="N81:AD83"/>
    <mergeCell ref="AE79:AI83"/>
    <mergeCell ref="AJ79:AV83"/>
    <mergeCell ref="AE86:AI90"/>
    <mergeCell ref="AJ86:AV90"/>
    <mergeCell ref="AI91:AK92"/>
    <mergeCell ref="AU105:AW106"/>
    <mergeCell ref="BT62:BY97"/>
    <mergeCell ref="AO62:AQ63"/>
    <mergeCell ref="AF98:AH99"/>
    <mergeCell ref="AI98:AK99"/>
    <mergeCell ref="AF91:AH92"/>
    <mergeCell ref="AR105:AT106"/>
    <mergeCell ref="Z84:AB85"/>
    <mergeCell ref="K143:AK145"/>
    <mergeCell ref="N86:AD87"/>
    <mergeCell ref="HX69:HY72"/>
    <mergeCell ref="DL89:DM91"/>
    <mergeCell ref="DL86:DM88"/>
    <mergeCell ref="DL107:DM109"/>
    <mergeCell ref="H81:M83"/>
    <mergeCell ref="BN91:BQ92"/>
    <mergeCell ref="HE90:HY91"/>
    <mergeCell ref="CT104:DK106"/>
    <mergeCell ref="DL104:DM106"/>
    <mergeCell ref="CT107:DK109"/>
    <mergeCell ref="DL119:DM121"/>
    <mergeCell ref="HI82:HW84"/>
    <mergeCell ref="HC69:HD72"/>
    <mergeCell ref="HE69:HF72"/>
    <mergeCell ref="HG69:HW72"/>
    <mergeCell ref="AR84:AT85"/>
    <mergeCell ref="AL84:AN85"/>
    <mergeCell ref="BZ80:CC91"/>
    <mergeCell ref="CD80:CO82"/>
    <mergeCell ref="GN69:HB72"/>
    <mergeCell ref="AN143:BO145"/>
    <mergeCell ref="BZ92:CO94"/>
    <mergeCell ref="BZ71:CO73"/>
    <mergeCell ref="K70:M75"/>
    <mergeCell ref="AO73:AX75"/>
    <mergeCell ref="FS71:GK72"/>
    <mergeCell ref="FB110:FE113"/>
    <mergeCell ref="FF110:FI113"/>
    <mergeCell ref="FJ110:FM113"/>
    <mergeCell ref="CT80:DK82"/>
    <mergeCell ref="HX94:HY97"/>
    <mergeCell ref="GY90:HD97"/>
    <mergeCell ref="HH98:HY99"/>
    <mergeCell ref="HH100:HL102"/>
    <mergeCell ref="GY98:HG102"/>
    <mergeCell ref="GB133:GN140"/>
    <mergeCell ref="GO133:GZ136"/>
    <mergeCell ref="GO137:GZ140"/>
    <mergeCell ref="GX114:HY117"/>
    <mergeCell ref="HX80:HY84"/>
    <mergeCell ref="HA129:HJ132"/>
    <mergeCell ref="HK129:HW132"/>
    <mergeCell ref="HA125:HJ128"/>
    <mergeCell ref="HK125:HW128"/>
    <mergeCell ref="HK137:HW140"/>
    <mergeCell ref="HX137:HY140"/>
    <mergeCell ref="HX129:HY132"/>
    <mergeCell ref="HQ100:HU102"/>
    <mergeCell ref="HV100:HY102"/>
    <mergeCell ref="HA137:HJ140"/>
    <mergeCell ref="HI80:HW81"/>
    <mergeCell ref="GX118:HY121"/>
    <mergeCell ref="GT114:GW117"/>
    <mergeCell ref="HX125:HY128"/>
    <mergeCell ref="HX133:HY136"/>
    <mergeCell ref="FU100:GE103"/>
    <mergeCell ref="FX104:GG106"/>
    <mergeCell ref="FR110:FU113"/>
    <mergeCell ref="FV110:FY113"/>
    <mergeCell ref="EY104:FW106"/>
    <mergeCell ref="FN110:FQ113"/>
    <mergeCell ref="GH118:GK121"/>
    <mergeCell ref="EX118:FA121"/>
    <mergeCell ref="FB118:FE121"/>
    <mergeCell ref="FF118:FI121"/>
    <mergeCell ref="FZ114:GC117"/>
    <mergeCell ref="GD114:GG117"/>
    <mergeCell ref="EX114:FA117"/>
    <mergeCell ref="GH104:GW106"/>
    <mergeCell ref="GP118:GS121"/>
    <mergeCell ref="GT118:GW121"/>
    <mergeCell ref="GP114:GS117"/>
    <mergeCell ref="DU104:EX106"/>
    <mergeCell ref="GF100:GW103"/>
    <mergeCell ref="GR22:GS23"/>
    <mergeCell ref="GG22:GQ23"/>
    <mergeCell ref="EB30:EC31"/>
    <mergeCell ref="DO26:DR27"/>
    <mergeCell ref="DO28:DR29"/>
    <mergeCell ref="DO30:DR31"/>
    <mergeCell ref="DS34:EA35"/>
    <mergeCell ref="DS32:EA33"/>
    <mergeCell ref="EB32:EC33"/>
    <mergeCell ref="FB34:FL35"/>
    <mergeCell ref="FM34:GF35"/>
    <mergeCell ref="GG34:GS35"/>
    <mergeCell ref="GT34:HD35"/>
    <mergeCell ref="DO44:EA47"/>
    <mergeCell ref="EO84:ER87"/>
    <mergeCell ref="GH96:GW99"/>
    <mergeCell ref="GH88:GW91"/>
    <mergeCell ref="EC92:EF95"/>
    <mergeCell ref="EG92:EJ95"/>
    <mergeCell ref="GL69:GM72"/>
    <mergeCell ref="HE34:HF35"/>
    <mergeCell ref="EB22:EC23"/>
    <mergeCell ref="GB129:GZ132"/>
    <mergeCell ref="GB125:GZ128"/>
    <mergeCell ref="GL114:GO117"/>
    <mergeCell ref="GL118:GO121"/>
    <mergeCell ref="GH114:GK117"/>
    <mergeCell ref="GL110:GO113"/>
    <mergeCell ref="HE96:HW97"/>
    <mergeCell ref="GY85:HH89"/>
    <mergeCell ref="HI85:HW89"/>
    <mergeCell ref="GF84:GW87"/>
    <mergeCell ref="GF92:GW95"/>
    <mergeCell ref="HE94:HW95"/>
    <mergeCell ref="ED26:EJ27"/>
    <mergeCell ref="ED28:EJ29"/>
    <mergeCell ref="HG34:HW35"/>
    <mergeCell ref="FB22:FL23"/>
    <mergeCell ref="FB26:FL27"/>
    <mergeCell ref="FM26:GF27"/>
    <mergeCell ref="GG26:GS27"/>
    <mergeCell ref="HE22:HF23"/>
    <mergeCell ref="GT22:HD23"/>
    <mergeCell ref="FM22:GF23"/>
    <mergeCell ref="EB44:EY47"/>
    <mergeCell ref="FM44:GF47"/>
    <mergeCell ref="FB44:FL47"/>
    <mergeCell ref="GG44:GZ47"/>
    <mergeCell ref="GL65:GM68"/>
    <mergeCell ref="ES100:EV103"/>
    <mergeCell ref="FU84:GE87"/>
    <mergeCell ref="EK84:EN87"/>
    <mergeCell ref="FM42:GF43"/>
    <mergeCell ref="GG42:HB43"/>
    <mergeCell ref="ED34:EJ35"/>
    <mergeCell ref="ED30:EJ31"/>
    <mergeCell ref="GT32:HD33"/>
    <mergeCell ref="HE32:HF33"/>
    <mergeCell ref="HX32:HY33"/>
    <mergeCell ref="ED32:EJ33"/>
    <mergeCell ref="EX36:EY39"/>
    <mergeCell ref="EF36:EW39"/>
    <mergeCell ref="DO40:EE43"/>
    <mergeCell ref="EK14:EW15"/>
    <mergeCell ref="EK16:EW17"/>
    <mergeCell ref="EX16:EY17"/>
    <mergeCell ref="EK18:EW19"/>
    <mergeCell ref="EX18:EY19"/>
    <mergeCell ref="EK20:EW21"/>
    <mergeCell ref="EX20:EY21"/>
    <mergeCell ref="EX22:EY23"/>
    <mergeCell ref="EK22:EW23"/>
    <mergeCell ref="EX32:EY33"/>
    <mergeCell ref="EK34:EW35"/>
    <mergeCell ref="EX34:EY35"/>
    <mergeCell ref="ED22:EJ23"/>
    <mergeCell ref="EX24:EY25"/>
    <mergeCell ref="EX28:EY29"/>
    <mergeCell ref="EK30:EW31"/>
    <mergeCell ref="ED14:EJ15"/>
    <mergeCell ref="ED16:EJ17"/>
    <mergeCell ref="ED18:EJ19"/>
    <mergeCell ref="ED20:EJ21"/>
    <mergeCell ref="EX14:EY15"/>
    <mergeCell ref="FB65:FP68"/>
    <mergeCell ref="FQ65:FR68"/>
    <mergeCell ref="EZ61:FA64"/>
    <mergeCell ref="DO61:DY68"/>
    <mergeCell ref="GY78:HZ79"/>
    <mergeCell ref="HX65:HY68"/>
    <mergeCell ref="FQ61:FR64"/>
    <mergeCell ref="FS61:GK64"/>
    <mergeCell ref="GL61:GM64"/>
    <mergeCell ref="FM48:GF51"/>
    <mergeCell ref="FB48:FL51"/>
    <mergeCell ref="GG48:GZ51"/>
    <mergeCell ref="FB52:FL55"/>
    <mergeCell ref="HA48:HB51"/>
    <mergeCell ref="GN61:HB68"/>
    <mergeCell ref="HG61:HW64"/>
    <mergeCell ref="GG20:GQ21"/>
    <mergeCell ref="EB34:EC35"/>
    <mergeCell ref="HX30:HY31"/>
    <mergeCell ref="GG32:GS33"/>
    <mergeCell ref="FB30:FL31"/>
    <mergeCell ref="FM30:GF31"/>
    <mergeCell ref="GG30:GS31"/>
    <mergeCell ref="GT30:HD31"/>
    <mergeCell ref="HE30:HF31"/>
    <mergeCell ref="HG30:HW31"/>
    <mergeCell ref="EX30:EY31"/>
    <mergeCell ref="EK32:EW33"/>
    <mergeCell ref="EX40:EY43"/>
    <mergeCell ref="EF40:EW43"/>
    <mergeCell ref="FB40:GS41"/>
    <mergeCell ref="FB42:FL43"/>
    <mergeCell ref="GY80:HH84"/>
    <mergeCell ref="HM100:HP102"/>
    <mergeCell ref="GN59:HD60"/>
    <mergeCell ref="HA52:HB55"/>
    <mergeCell ref="FI100:FL103"/>
    <mergeCell ref="HE103:HY106"/>
    <mergeCell ref="EK100:EN103"/>
    <mergeCell ref="EO100:ER103"/>
    <mergeCell ref="FM100:FP103"/>
    <mergeCell ref="FQ100:FT103"/>
    <mergeCell ref="DU100:DX103"/>
    <mergeCell ref="DY100:EB103"/>
    <mergeCell ref="EO92:ER95"/>
    <mergeCell ref="HG65:HW68"/>
    <mergeCell ref="DO59:EJ60"/>
    <mergeCell ref="EK59:FA60"/>
    <mergeCell ref="HE61:HF64"/>
    <mergeCell ref="EK61:EY64"/>
    <mergeCell ref="GJ73:HD76"/>
    <mergeCell ref="DO78:GI79"/>
    <mergeCell ref="HX52:HY55"/>
    <mergeCell ref="FB59:FR60"/>
    <mergeCell ref="FS59:GM60"/>
    <mergeCell ref="HE59:HY60"/>
    <mergeCell ref="HX61:HY64"/>
    <mergeCell ref="DZ65:EJ68"/>
    <mergeCell ref="EK65:EY68"/>
    <mergeCell ref="EZ65:FA68"/>
    <mergeCell ref="HC61:HD68"/>
    <mergeCell ref="HX85:HY89"/>
    <mergeCell ref="DZ61:EJ64"/>
    <mergeCell ref="FB61:FP64"/>
    <mergeCell ref="CP137:CS139"/>
    <mergeCell ref="A128:AM130"/>
    <mergeCell ref="H123:M125"/>
    <mergeCell ref="N123:AB125"/>
    <mergeCell ref="F107:G113"/>
    <mergeCell ref="AA138:AB140"/>
    <mergeCell ref="K138:Z140"/>
    <mergeCell ref="AS138:AT140"/>
    <mergeCell ref="BP138:BQ140"/>
    <mergeCell ref="AC138:AR140"/>
    <mergeCell ref="AU138:BO140"/>
    <mergeCell ref="BT140:DM142"/>
    <mergeCell ref="CT134:DK136"/>
    <mergeCell ref="CT137:DK139"/>
    <mergeCell ref="CT122:DK124"/>
    <mergeCell ref="CT125:DK127"/>
    <mergeCell ref="CT128:DK130"/>
    <mergeCell ref="BZ122:CO124"/>
    <mergeCell ref="A141:J145"/>
    <mergeCell ref="BP143:BQ145"/>
    <mergeCell ref="BZ128:CO130"/>
    <mergeCell ref="BZ131:CO133"/>
    <mergeCell ref="BZ134:CI136"/>
    <mergeCell ref="CJ134:CL136"/>
    <mergeCell ref="CM134:CO136"/>
    <mergeCell ref="CT119:DK121"/>
    <mergeCell ref="CT131:DK133"/>
    <mergeCell ref="DL113:DM115"/>
    <mergeCell ref="CP128:CS130"/>
    <mergeCell ref="CP131:CS133"/>
    <mergeCell ref="CP134:CS136"/>
    <mergeCell ref="AL143:AM145"/>
    <mergeCell ref="P21:V23"/>
    <mergeCell ref="W21:AP23"/>
    <mergeCell ref="AQ21:AZ23"/>
    <mergeCell ref="BA21:BS23"/>
    <mergeCell ref="BT21:BY23"/>
    <mergeCell ref="AD11:CD14"/>
    <mergeCell ref="BN17:BS20"/>
    <mergeCell ref="AA17:BM20"/>
    <mergeCell ref="A7:O13"/>
    <mergeCell ref="A14:O15"/>
    <mergeCell ref="K18:O19"/>
    <mergeCell ref="CT35:DK37"/>
    <mergeCell ref="AN30:BO31"/>
    <mergeCell ref="A16:O17"/>
    <mergeCell ref="AN28:BO29"/>
    <mergeCell ref="CP26:CS28"/>
    <mergeCell ref="K32:AK33"/>
    <mergeCell ref="A18:E19"/>
    <mergeCell ref="F18:J19"/>
    <mergeCell ref="K20:O23"/>
    <mergeCell ref="A20:E23"/>
    <mergeCell ref="F20:J23"/>
    <mergeCell ref="BZ21:CH23"/>
    <mergeCell ref="CD15:CF20"/>
    <mergeCell ref="CG15:CI20"/>
    <mergeCell ref="CJ15:CL20"/>
    <mergeCell ref="CP32:CS34"/>
    <mergeCell ref="BT26:BY61"/>
    <mergeCell ref="P7:AC10"/>
    <mergeCell ref="P11:AC14"/>
    <mergeCell ref="P15:Z16"/>
    <mergeCell ref="P17:Z20"/>
    <mergeCell ref="DL62:DM64"/>
    <mergeCell ref="CT53:DK55"/>
    <mergeCell ref="DL53:DM55"/>
    <mergeCell ref="CT38:DK40"/>
    <mergeCell ref="DL44:DM46"/>
    <mergeCell ref="CT47:DK49"/>
    <mergeCell ref="DL47:DM49"/>
    <mergeCell ref="CT50:DK52"/>
    <mergeCell ref="CP44:CS46"/>
    <mergeCell ref="CT74:DK76"/>
    <mergeCell ref="DL74:DM76"/>
    <mergeCell ref="AO70:AX72"/>
    <mergeCell ref="DL71:DM73"/>
    <mergeCell ref="BB76:BC78"/>
    <mergeCell ref="CP59:CS61"/>
    <mergeCell ref="CP53:CS55"/>
    <mergeCell ref="CP68:CS70"/>
    <mergeCell ref="BZ62:CC67"/>
    <mergeCell ref="CD65:CO67"/>
    <mergeCell ref="AN49:BQ50"/>
    <mergeCell ref="BP73:BQ75"/>
    <mergeCell ref="CD56:CO58"/>
    <mergeCell ref="BZ53:CC58"/>
    <mergeCell ref="AY76:BA78"/>
    <mergeCell ref="DL65:DM67"/>
    <mergeCell ref="CT62:DK64"/>
    <mergeCell ref="CP62:CS64"/>
    <mergeCell ref="CT68:DK70"/>
    <mergeCell ref="CP65:CS67"/>
    <mergeCell ref="BZ74:CO76"/>
    <mergeCell ref="CP74:CS76"/>
    <mergeCell ref="CP71:CS73"/>
    <mergeCell ref="CS15:CU20"/>
    <mergeCell ref="CV15:CX20"/>
    <mergeCell ref="CY15:DA20"/>
    <mergeCell ref="DB15:DD20"/>
    <mergeCell ref="DE15:DG20"/>
    <mergeCell ref="DK15:DM20"/>
    <mergeCell ref="CD83:CO85"/>
    <mergeCell ref="BZ35:CO37"/>
    <mergeCell ref="D3:AH5"/>
    <mergeCell ref="CQ11:DM14"/>
    <mergeCell ref="CE7:CP10"/>
    <mergeCell ref="CE11:CP14"/>
    <mergeCell ref="AD7:CD10"/>
    <mergeCell ref="DH15:DJ20"/>
    <mergeCell ref="BT15:CC20"/>
    <mergeCell ref="AA15:BS16"/>
    <mergeCell ref="CP15:CR20"/>
    <mergeCell ref="CM15:CO20"/>
    <mergeCell ref="A24:DA25"/>
    <mergeCell ref="CT26:DK28"/>
    <mergeCell ref="CT29:DK31"/>
    <mergeCell ref="CT32:DK34"/>
    <mergeCell ref="AN64:AY67"/>
    <mergeCell ref="AZ64:BQ67"/>
    <mergeCell ref="CT65:DK67"/>
    <mergeCell ref="CD62:CO64"/>
    <mergeCell ref="BZ59:CO61"/>
    <mergeCell ref="DL38:DM40"/>
    <mergeCell ref="DL50:DM52"/>
    <mergeCell ref="CP38:CS40"/>
    <mergeCell ref="DL41:DM43"/>
    <mergeCell ref="CT44:DK46"/>
    <mergeCell ref="K39:AK40"/>
    <mergeCell ref="AL39:AM40"/>
    <mergeCell ref="AR98:AT99"/>
    <mergeCell ref="AV76:AX78"/>
    <mergeCell ref="AD76:AF78"/>
    <mergeCell ref="T66:AJ67"/>
    <mergeCell ref="AK66:AM67"/>
    <mergeCell ref="N95:AD97"/>
    <mergeCell ref="AE93:AI97"/>
    <mergeCell ref="AJ93:AV97"/>
    <mergeCell ref="AF62:AH63"/>
    <mergeCell ref="AI62:AK63"/>
    <mergeCell ref="BD84:BH85"/>
    <mergeCell ref="AR91:AT92"/>
    <mergeCell ref="AX91:AZ92"/>
    <mergeCell ref="AC84:AE85"/>
    <mergeCell ref="AF84:AH85"/>
    <mergeCell ref="BD98:BH99"/>
    <mergeCell ref="AW79:BC83"/>
    <mergeCell ref="W84:Y85"/>
    <mergeCell ref="AO84:AQ85"/>
    <mergeCell ref="W98:Y99"/>
    <mergeCell ref="AL91:AN92"/>
    <mergeCell ref="H84:S85"/>
    <mergeCell ref="T84:V85"/>
    <mergeCell ref="Z91:AB92"/>
    <mergeCell ref="AC91:AE92"/>
    <mergeCell ref="AL98:AN99"/>
    <mergeCell ref="AO98:AQ99"/>
    <mergeCell ref="BA98:BC99"/>
    <mergeCell ref="Z98:AB99"/>
    <mergeCell ref="H93:M94"/>
    <mergeCell ref="N88:AD90"/>
    <mergeCell ref="H86:M87"/>
    <mergeCell ref="A131:J140"/>
    <mergeCell ref="K141:AM142"/>
    <mergeCell ref="AN141:BQ142"/>
    <mergeCell ref="K131:AB132"/>
    <mergeCell ref="AC131:AT132"/>
    <mergeCell ref="AU131:BQ132"/>
    <mergeCell ref="K133:AB135"/>
    <mergeCell ref="AC133:AT135"/>
    <mergeCell ref="AU133:BQ135"/>
    <mergeCell ref="K136:AB137"/>
    <mergeCell ref="AC136:AT137"/>
    <mergeCell ref="K41:AM42"/>
    <mergeCell ref="AN41:BQ42"/>
    <mergeCell ref="K43:AK44"/>
    <mergeCell ref="AL43:AM44"/>
    <mergeCell ref="BI86:BL90"/>
    <mergeCell ref="F86:G92"/>
    <mergeCell ref="BA105:BC106"/>
    <mergeCell ref="F100:G106"/>
    <mergeCell ref="AC102:AD104"/>
    <mergeCell ref="AE100:AI104"/>
    <mergeCell ref="H102:M104"/>
    <mergeCell ref="N102:AB104"/>
    <mergeCell ref="F79:G85"/>
    <mergeCell ref="Z105:AB106"/>
    <mergeCell ref="N93:AD94"/>
    <mergeCell ref="T91:V92"/>
    <mergeCell ref="W91:Y92"/>
    <mergeCell ref="AU91:AW92"/>
    <mergeCell ref="H98:S99"/>
    <mergeCell ref="U73:AN75"/>
    <mergeCell ref="BP39:BQ40"/>
    <mergeCell ref="U70:AN72"/>
    <mergeCell ref="K76:Q78"/>
    <mergeCell ref="AL62:AN63"/>
    <mergeCell ref="T62:V63"/>
    <mergeCell ref="W62:Y63"/>
    <mergeCell ref="Z62:AB63"/>
    <mergeCell ref="AY70:BQ72"/>
    <mergeCell ref="N73:T75"/>
    <mergeCell ref="AA76:AC78"/>
    <mergeCell ref="CT83:DK85"/>
    <mergeCell ref="CT89:DK91"/>
    <mergeCell ref="CP80:CS82"/>
    <mergeCell ref="AI84:AK85"/>
    <mergeCell ref="BZ68:CO70"/>
    <mergeCell ref="AW93:BC97"/>
    <mergeCell ref="BD93:BH97"/>
    <mergeCell ref="BN84:BQ85"/>
    <mergeCell ref="BI93:BL97"/>
    <mergeCell ref="BM86:BQ90"/>
    <mergeCell ref="BZ95:CO97"/>
    <mergeCell ref="BI91:BM92"/>
    <mergeCell ref="AU84:AW85"/>
    <mergeCell ref="CT95:DK97"/>
    <mergeCell ref="AW86:BC90"/>
    <mergeCell ref="CP77:CS79"/>
    <mergeCell ref="N79:AD80"/>
    <mergeCell ref="H91:S92"/>
    <mergeCell ref="AO91:AQ92"/>
    <mergeCell ref="BM79:BQ83"/>
    <mergeCell ref="H88:M90"/>
    <mergeCell ref="CT92:DK94"/>
    <mergeCell ref="BP30:BQ31"/>
    <mergeCell ref="A70:J78"/>
    <mergeCell ref="AC62:AE63"/>
    <mergeCell ref="BP51:BQ52"/>
    <mergeCell ref="N55:AA57"/>
    <mergeCell ref="AG76:AI78"/>
    <mergeCell ref="AJ76:AL78"/>
    <mergeCell ref="K49:AM50"/>
    <mergeCell ref="AN51:BO52"/>
    <mergeCell ref="AW53:BQ54"/>
    <mergeCell ref="AW55:BQ57"/>
    <mergeCell ref="S53:AM54"/>
    <mergeCell ref="BP43:BQ44"/>
    <mergeCell ref="K30:AK31"/>
    <mergeCell ref="AN58:AY61"/>
    <mergeCell ref="M64:S65"/>
    <mergeCell ref="T64:AM65"/>
    <mergeCell ref="N70:T72"/>
    <mergeCell ref="AC68:AE69"/>
    <mergeCell ref="AF68:AH69"/>
    <mergeCell ref="AU62:AW63"/>
    <mergeCell ref="R76:T78"/>
    <mergeCell ref="U76:W78"/>
    <mergeCell ref="K37:AM38"/>
    <mergeCell ref="M58:S59"/>
    <mergeCell ref="AL32:AM33"/>
    <mergeCell ref="A58:J69"/>
    <mergeCell ref="AR62:AT63"/>
    <mergeCell ref="AL47:AM48"/>
    <mergeCell ref="AN43:BO44"/>
    <mergeCell ref="K55:M57"/>
    <mergeCell ref="DL77:DM79"/>
    <mergeCell ref="DO80:DP87"/>
    <mergeCell ref="CT86:DK88"/>
    <mergeCell ref="DL68:DM70"/>
    <mergeCell ref="ES84:EV87"/>
    <mergeCell ref="DQ88:DT91"/>
    <mergeCell ref="DS26:EA27"/>
    <mergeCell ref="DS28:EA29"/>
    <mergeCell ref="BD79:BH83"/>
    <mergeCell ref="BI79:BL83"/>
    <mergeCell ref="CP50:CS52"/>
    <mergeCell ref="CD53:CO55"/>
    <mergeCell ref="BZ44:CC52"/>
    <mergeCell ref="CT59:DK61"/>
    <mergeCell ref="CP41:CS43"/>
    <mergeCell ref="AN39:BO40"/>
    <mergeCell ref="BZ38:CO40"/>
    <mergeCell ref="CT71:DK73"/>
    <mergeCell ref="CD50:CO52"/>
    <mergeCell ref="AU68:AW69"/>
    <mergeCell ref="AX68:AZ69"/>
    <mergeCell ref="BA68:BC69"/>
    <mergeCell ref="BD68:BQ69"/>
    <mergeCell ref="DO73:GE76"/>
    <mergeCell ref="DL80:DM82"/>
    <mergeCell ref="CT77:DK79"/>
    <mergeCell ref="BA62:BC63"/>
    <mergeCell ref="AZ58:BQ61"/>
    <mergeCell ref="AX62:AZ63"/>
    <mergeCell ref="BD76:BQ78"/>
    <mergeCell ref="AP76:AR78"/>
    <mergeCell ref="AS76:AU78"/>
    <mergeCell ref="K47:AK48"/>
    <mergeCell ref="K58:L63"/>
    <mergeCell ref="AI68:AK69"/>
    <mergeCell ref="AL68:AN69"/>
    <mergeCell ref="CD26:CO28"/>
    <mergeCell ref="BZ26:CC31"/>
    <mergeCell ref="AL30:AM31"/>
    <mergeCell ref="CP29:CS31"/>
    <mergeCell ref="BZ32:CO34"/>
    <mergeCell ref="BZ41:CO43"/>
    <mergeCell ref="AS53:AV54"/>
    <mergeCell ref="CP47:CS49"/>
    <mergeCell ref="CD44:CO46"/>
    <mergeCell ref="CD47:CO49"/>
    <mergeCell ref="AN37:BQ38"/>
    <mergeCell ref="CP56:CS58"/>
    <mergeCell ref="CP98:CS100"/>
    <mergeCell ref="CP89:CS91"/>
    <mergeCell ref="CP95:CS97"/>
    <mergeCell ref="CP92:CS94"/>
    <mergeCell ref="CP83:CS85"/>
    <mergeCell ref="K28:AK29"/>
    <mergeCell ref="AL28:AM29"/>
    <mergeCell ref="AK55:AM57"/>
    <mergeCell ref="K53:N54"/>
    <mergeCell ref="O53:R54"/>
    <mergeCell ref="M60:S61"/>
    <mergeCell ref="T58:AJ59"/>
    <mergeCell ref="AK58:AM59"/>
    <mergeCell ref="T60:AM61"/>
    <mergeCell ref="K64:L69"/>
    <mergeCell ref="AY73:BO75"/>
    <mergeCell ref="CT41:DK43"/>
    <mergeCell ref="DL26:DM28"/>
    <mergeCell ref="A26:J36"/>
    <mergeCell ref="AN45:BQ48"/>
    <mergeCell ref="A37:J48"/>
    <mergeCell ref="A49:J52"/>
    <mergeCell ref="A53:J57"/>
    <mergeCell ref="AO68:AQ69"/>
    <mergeCell ref="AR68:AT69"/>
    <mergeCell ref="FB69:FP72"/>
    <mergeCell ref="EK69:EY72"/>
    <mergeCell ref="FS65:GK68"/>
    <mergeCell ref="T68:V69"/>
    <mergeCell ref="Z68:AB69"/>
    <mergeCell ref="K51:AK52"/>
    <mergeCell ref="AL51:AM52"/>
    <mergeCell ref="BD62:BQ63"/>
    <mergeCell ref="CP35:CS37"/>
    <mergeCell ref="K34:AM36"/>
    <mergeCell ref="CD29:CO31"/>
    <mergeCell ref="M62:S63"/>
    <mergeCell ref="M66:S67"/>
    <mergeCell ref="M68:S69"/>
    <mergeCell ref="W68:Y69"/>
    <mergeCell ref="K45:AM46"/>
    <mergeCell ref="AN32:BO33"/>
    <mergeCell ref="BP32:BQ33"/>
    <mergeCell ref="BP34:BQ36"/>
    <mergeCell ref="AN34:BO36"/>
    <mergeCell ref="BP28:BQ29"/>
    <mergeCell ref="AN53:AR54"/>
    <mergeCell ref="AN55:AV57"/>
    <mergeCell ref="DL101:DM103"/>
    <mergeCell ref="FH96:FW99"/>
    <mergeCell ref="HE65:HF68"/>
    <mergeCell ref="HE73:HW76"/>
    <mergeCell ref="HX73:HY76"/>
    <mergeCell ref="DO57:HY58"/>
    <mergeCell ref="GG52:GZ55"/>
    <mergeCell ref="DL92:DM94"/>
    <mergeCell ref="DL95:DM97"/>
    <mergeCell ref="EG100:EJ103"/>
    <mergeCell ref="DL59:DM61"/>
    <mergeCell ref="EG84:EJ87"/>
    <mergeCell ref="FA84:FD87"/>
    <mergeCell ref="EW84:EZ87"/>
    <mergeCell ref="FE100:FH103"/>
    <mergeCell ref="ES92:EV95"/>
    <mergeCell ref="FA100:FD103"/>
    <mergeCell ref="DQ96:DT99"/>
    <mergeCell ref="DO88:DP95"/>
    <mergeCell ref="DL98:DM100"/>
    <mergeCell ref="DO96:DP103"/>
    <mergeCell ref="FI84:FL87"/>
    <mergeCell ref="FM84:FP87"/>
    <mergeCell ref="DQ80:DT83"/>
    <mergeCell ref="DU80:ES83"/>
    <mergeCell ref="FQ69:FR72"/>
    <mergeCell ref="FS69:GK70"/>
    <mergeCell ref="EZ69:FA72"/>
    <mergeCell ref="DQ84:DT87"/>
    <mergeCell ref="DL83:DM85"/>
    <mergeCell ref="DO69:EJ72"/>
    <mergeCell ref="GY103:HD106"/>
    <mergeCell ref="BZ2:DH2"/>
    <mergeCell ref="A2:BY2"/>
    <mergeCell ref="DI2:DJ2"/>
    <mergeCell ref="EB48:EY51"/>
    <mergeCell ref="DO48:EA51"/>
    <mergeCell ref="EB52:EY55"/>
    <mergeCell ref="DO52:EA55"/>
    <mergeCell ref="FM52:GF55"/>
    <mergeCell ref="DO14:DR15"/>
    <mergeCell ref="DO16:DR17"/>
    <mergeCell ref="DO18:DR19"/>
    <mergeCell ref="DO20:DR21"/>
    <mergeCell ref="DO22:DR23"/>
    <mergeCell ref="FB20:FL21"/>
    <mergeCell ref="DB24:DM25"/>
    <mergeCell ref="DO36:EE39"/>
    <mergeCell ref="DO32:DR33"/>
    <mergeCell ref="DS10:EC11"/>
    <mergeCell ref="ED10:EJ11"/>
    <mergeCell ref="EK10:EY11"/>
    <mergeCell ref="DO12:DR13"/>
    <mergeCell ref="ED12:EJ13"/>
    <mergeCell ref="DL29:DM31"/>
    <mergeCell ref="DL32:DM34"/>
    <mergeCell ref="DL35:DM37"/>
    <mergeCell ref="K26:AM27"/>
    <mergeCell ref="AN26:BQ27"/>
    <mergeCell ref="CE4:CP6"/>
    <mergeCell ref="AN3:BZ5"/>
    <mergeCell ref="CI21:DM23"/>
    <mergeCell ref="CQ4:DM6"/>
    <mergeCell ref="CQ7:DM10"/>
    <mergeCell ref="A1:BY1"/>
    <mergeCell ref="BZ1:DH1"/>
    <mergeCell ref="DI1:EW1"/>
    <mergeCell ref="CT56:DK58"/>
    <mergeCell ref="DL56:DM58"/>
    <mergeCell ref="FB32:FL33"/>
    <mergeCell ref="FM32:GF33"/>
    <mergeCell ref="FB8:HY9"/>
    <mergeCell ref="FB10:FL11"/>
    <mergeCell ref="FM10:GF11"/>
    <mergeCell ref="FB12:FL13"/>
    <mergeCell ref="FM12:GF13"/>
    <mergeCell ref="FM14:GF15"/>
    <mergeCell ref="FM16:GF17"/>
    <mergeCell ref="FM18:GF19"/>
    <mergeCell ref="FM20:GF21"/>
    <mergeCell ref="FB14:FL15"/>
    <mergeCell ref="FB16:FL17"/>
    <mergeCell ref="FB18:FL19"/>
    <mergeCell ref="HG10:HY11"/>
    <mergeCell ref="DO24:DR25"/>
    <mergeCell ref="DS24:EA25"/>
    <mergeCell ref="HX48:HY51"/>
    <mergeCell ref="GT20:HD21"/>
    <mergeCell ref="HX28:HY29"/>
    <mergeCell ref="HG28:HW29"/>
    <mergeCell ref="GT28:HD29"/>
    <mergeCell ref="GT26:HF27"/>
    <mergeCell ref="AB55:AJ57"/>
    <mergeCell ref="DS30:EA31"/>
    <mergeCell ref="EB24:EC25"/>
    <mergeCell ref="GG10:GS11"/>
    <mergeCell ref="GT10:HF11"/>
    <mergeCell ref="HE12:HF13"/>
    <mergeCell ref="GT12:HD13"/>
    <mergeCell ref="HE14:HF15"/>
    <mergeCell ref="GT14:HD15"/>
    <mergeCell ref="HE20:HF21"/>
    <mergeCell ref="DO4:EJ5"/>
    <mergeCell ref="DO6:DP9"/>
    <mergeCell ref="DQ6:EW9"/>
    <mergeCell ref="EX6:EY9"/>
    <mergeCell ref="DO10:DR11"/>
    <mergeCell ref="DO34:DR35"/>
    <mergeCell ref="DS22:EA23"/>
    <mergeCell ref="EB14:EC15"/>
    <mergeCell ref="EB16:EC17"/>
    <mergeCell ref="EB18:EC19"/>
    <mergeCell ref="EB20:EC21"/>
    <mergeCell ref="EX12:EY13"/>
    <mergeCell ref="EK12:EW13"/>
    <mergeCell ref="EB12:EC13"/>
    <mergeCell ref="DS12:EA13"/>
    <mergeCell ref="DS16:EA17"/>
    <mergeCell ref="DS18:EA19"/>
    <mergeCell ref="DS14:EA15"/>
    <mergeCell ref="DS20:EA21"/>
    <mergeCell ref="EK26:EW27"/>
    <mergeCell ref="EX26:EY27"/>
    <mergeCell ref="EK28:EW29"/>
    <mergeCell ref="EK24:EW25"/>
    <mergeCell ref="EB28:EC29"/>
    <mergeCell ref="EB26:EC27"/>
    <mergeCell ref="ED24:EJ25"/>
    <mergeCell ref="HC44:HW47"/>
    <mergeCell ref="HC48:HW51"/>
    <mergeCell ref="HC52:HW55"/>
    <mergeCell ref="HX34:HY35"/>
    <mergeCell ref="HG32:HW33"/>
    <mergeCell ref="GT16:HD17"/>
    <mergeCell ref="HE16:HF17"/>
    <mergeCell ref="HX12:HY23"/>
    <mergeCell ref="HG12:HW23"/>
    <mergeCell ref="GR12:GS13"/>
    <mergeCell ref="GG12:GQ13"/>
    <mergeCell ref="GR14:GS15"/>
    <mergeCell ref="GG14:GQ15"/>
    <mergeCell ref="GG16:GQ17"/>
    <mergeCell ref="GR16:GS17"/>
    <mergeCell ref="GG18:GQ19"/>
    <mergeCell ref="GR18:GS19"/>
    <mergeCell ref="GT18:HD19"/>
    <mergeCell ref="HE18:HF19"/>
    <mergeCell ref="GT36:HF39"/>
    <mergeCell ref="HA44:HB47"/>
    <mergeCell ref="HX44:HY47"/>
    <mergeCell ref="HX36:HY39"/>
    <mergeCell ref="HG36:HW39"/>
    <mergeCell ref="HG26:HY27"/>
    <mergeCell ref="FB24:HY25"/>
    <mergeCell ref="FB28:FL29"/>
    <mergeCell ref="FM28:GF29"/>
    <mergeCell ref="GG28:GS29"/>
    <mergeCell ref="HE28:HF29"/>
    <mergeCell ref="HC42:HY43"/>
    <mergeCell ref="GR20:GS21"/>
  </mergeCells>
  <phoneticPr fontId="1"/>
  <conditionalFormatting sqref="BZ2:DJ2 BZ77:DM79">
    <cfRule type="expression" dxfId="11" priority="21">
      <formula>NOT($A$2="")</formula>
    </cfRule>
  </conditionalFormatting>
  <conditionalFormatting sqref="DK2">
    <cfRule type="expression" dxfId="10" priority="20">
      <formula>NOT($DK$2="")</formula>
    </cfRule>
  </conditionalFormatting>
  <conditionalFormatting sqref="BZ1:DH1">
    <cfRule type="expression" dxfId="9" priority="19">
      <formula>NOT($A$2="")</formula>
    </cfRule>
  </conditionalFormatting>
  <conditionalFormatting sqref="A1:BY1">
    <cfRule type="expression" dxfId="8" priority="18">
      <formula>NOT($A$2="")</formula>
    </cfRule>
  </conditionalFormatting>
  <conditionalFormatting sqref="GQ161:IB162">
    <cfRule type="cellIs" dxfId="7" priority="17" operator="equal">
      <formula>0</formula>
    </cfRule>
  </conditionalFormatting>
  <conditionalFormatting sqref="FB44:HY55">
    <cfRule type="cellIs" dxfId="6" priority="5" operator="equal">
      <formula>0</formula>
    </cfRule>
  </conditionalFormatting>
  <conditionalFormatting sqref="DW145:EJ150 ET147:FB150 FG147:FO150 FZ147:GH150 GS147">
    <cfRule type="cellIs" dxfId="5" priority="3" operator="equal">
      <formula>0</formula>
    </cfRule>
  </conditionalFormatting>
  <conditionalFormatting sqref="DP141:HY152">
    <cfRule type="containsErrors" dxfId="4" priority="2">
      <formula>ISERROR(DP141)</formula>
    </cfRule>
  </conditionalFormatting>
  <dataValidations count="1">
    <dataValidation type="custom" allowBlank="1" showInputMessage="1" showErrorMessage="1" sqref="BZ2:DH2">
      <formula1>$BZ$2=$CT$77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463"/>
  <sheetViews>
    <sheetView zoomScale="130" zoomScaleNormal="130" zoomScaleSheetLayoutView="55" workbookViewId="0">
      <pane ySplit="2" topLeftCell="A3" activePane="bottomLeft" state="frozen"/>
      <selection pane="bottomLeft" activeCell="W21" sqref="W21:AP23"/>
    </sheetView>
  </sheetViews>
  <sheetFormatPr defaultRowHeight="13.5"/>
  <cols>
    <col min="1" max="273" width="0.75" customWidth="1"/>
  </cols>
  <sheetData>
    <row r="1" spans="1:234" s="14" customFormat="1">
      <c r="A1" s="2060"/>
      <c r="B1" s="2060"/>
      <c r="C1" s="2060"/>
      <c r="D1" s="2060"/>
      <c r="E1" s="2060"/>
      <c r="F1" s="2060"/>
      <c r="G1" s="2060"/>
      <c r="H1" s="2060"/>
      <c r="I1" s="2060"/>
      <c r="J1" s="2060"/>
      <c r="K1" s="2060"/>
      <c r="L1" s="2060"/>
      <c r="M1" s="2060"/>
      <c r="N1" s="2060"/>
      <c r="O1" s="2060"/>
      <c r="P1" s="2060"/>
      <c r="Q1" s="2060"/>
      <c r="R1" s="2060"/>
      <c r="S1" s="2060"/>
      <c r="T1" s="2060"/>
      <c r="U1" s="2060"/>
      <c r="V1" s="2060"/>
      <c r="W1" s="2060"/>
      <c r="X1" s="2060"/>
      <c r="Y1" s="2060"/>
      <c r="Z1" s="2060"/>
      <c r="AA1" s="2060"/>
      <c r="AB1" s="2060"/>
      <c r="AC1" s="2060"/>
      <c r="AD1" s="2060"/>
      <c r="AE1" s="2060"/>
      <c r="AF1" s="2060"/>
      <c r="AG1" s="2060"/>
      <c r="AH1" s="2060"/>
      <c r="AI1" s="2060"/>
      <c r="AJ1" s="2060"/>
      <c r="AK1" s="2060"/>
      <c r="AL1" s="2060"/>
      <c r="AM1" s="2060"/>
      <c r="AN1" s="2060"/>
      <c r="AO1" s="2060"/>
      <c r="AP1" s="2060"/>
      <c r="AQ1" s="2060"/>
      <c r="AR1" s="2060"/>
      <c r="AS1" s="2060"/>
      <c r="AT1" s="2060"/>
      <c r="AU1" s="2060"/>
      <c r="AV1" s="2060"/>
      <c r="AW1" s="2060"/>
      <c r="AX1" s="2060"/>
      <c r="AY1" s="2060"/>
      <c r="AZ1" s="2060"/>
      <c r="BA1" s="2060"/>
      <c r="BB1" s="2060"/>
      <c r="BC1" s="2060"/>
      <c r="BD1" s="2060"/>
      <c r="BE1" s="2060"/>
      <c r="BF1" s="2060"/>
      <c r="BG1" s="2060"/>
      <c r="BH1" s="2060"/>
      <c r="BI1" s="2060"/>
      <c r="BJ1" s="2060"/>
      <c r="BK1" s="2060"/>
      <c r="BL1" s="2060"/>
      <c r="BM1" s="2060"/>
      <c r="BN1" s="2060"/>
      <c r="BO1" s="2060"/>
      <c r="BP1" s="2060"/>
      <c r="BQ1" s="2060"/>
      <c r="BR1" s="2060"/>
      <c r="BS1" s="2060"/>
      <c r="BT1" s="2060"/>
      <c r="BU1" s="2060"/>
      <c r="BV1" s="2060"/>
      <c r="BW1" s="2060"/>
      <c r="BX1" s="2060"/>
      <c r="BY1" s="2060"/>
      <c r="BZ1" s="2061"/>
      <c r="CA1" s="2061"/>
      <c r="CB1" s="2061"/>
      <c r="CC1" s="2061"/>
      <c r="CD1" s="2061"/>
      <c r="CE1" s="2061"/>
      <c r="CF1" s="2061"/>
      <c r="CG1" s="2061"/>
      <c r="CH1" s="2061"/>
      <c r="CI1" s="2061"/>
      <c r="CJ1" s="2061"/>
      <c r="CK1" s="2061"/>
      <c r="CL1" s="2061"/>
      <c r="CM1" s="2061"/>
      <c r="CN1" s="2061"/>
      <c r="CO1" s="2061"/>
      <c r="CP1" s="2061"/>
      <c r="CQ1" s="2061"/>
      <c r="CR1" s="2061"/>
      <c r="CS1" s="2061"/>
      <c r="CT1" s="2061"/>
      <c r="CU1" s="2061"/>
      <c r="CV1" s="2061"/>
      <c r="CW1" s="2061"/>
      <c r="CX1" s="2061"/>
      <c r="CY1" s="2061"/>
      <c r="CZ1" s="2061"/>
      <c r="DA1" s="2061"/>
      <c r="DB1" s="2061"/>
      <c r="DC1" s="2061"/>
      <c r="DD1" s="2061"/>
      <c r="DE1" s="2061"/>
      <c r="DF1" s="2061"/>
      <c r="DG1" s="2061"/>
      <c r="DH1" s="2061"/>
      <c r="DI1" s="2062"/>
      <c r="DJ1" s="2062"/>
      <c r="DK1" s="2062"/>
      <c r="DL1" s="2062"/>
      <c r="DM1" s="2062"/>
      <c r="DN1" s="2062"/>
      <c r="DO1" s="2062"/>
      <c r="DP1" s="2062"/>
      <c r="DQ1" s="2062"/>
      <c r="DR1" s="2062"/>
      <c r="DS1" s="2062"/>
      <c r="DT1" s="2062"/>
      <c r="DU1" s="2062"/>
      <c r="DV1" s="2062"/>
      <c r="DW1" s="2062"/>
      <c r="DX1" s="2062"/>
      <c r="DY1" s="2062"/>
      <c r="DZ1" s="2062"/>
      <c r="EA1" s="2062"/>
      <c r="EB1" s="2062"/>
      <c r="EC1" s="2062"/>
      <c r="ED1" s="2062"/>
      <c r="EE1" s="2062"/>
      <c r="EF1" s="2062"/>
      <c r="EG1" s="2062"/>
      <c r="EH1" s="2062"/>
      <c r="EI1" s="2062"/>
      <c r="EJ1" s="2062"/>
      <c r="EK1" s="2062"/>
      <c r="EL1" s="2062"/>
      <c r="EM1" s="2062"/>
      <c r="EN1" s="2062"/>
      <c r="EO1" s="2062"/>
      <c r="EP1" s="2062"/>
      <c r="EQ1" s="2062"/>
      <c r="ER1" s="2062"/>
      <c r="ES1" s="2062"/>
      <c r="ET1" s="2062"/>
      <c r="EU1" s="2062"/>
      <c r="EV1" s="2062"/>
      <c r="EW1" s="2062"/>
    </row>
    <row r="2" spans="1:234" s="14" customFormat="1" ht="16.5" customHeight="1">
      <c r="A2" s="2063" t="e">
        <f ca="1">IF(申告書!A2="","","「申告書」シートの上部確認してください")</f>
        <v>#N/A</v>
      </c>
      <c r="B2" s="2063"/>
      <c r="C2" s="2063"/>
      <c r="D2" s="2063"/>
      <c r="E2" s="2063"/>
      <c r="F2" s="2063"/>
      <c r="G2" s="2063"/>
      <c r="H2" s="2063"/>
      <c r="I2" s="2063"/>
      <c r="J2" s="2063"/>
      <c r="K2" s="2063"/>
      <c r="L2" s="2063"/>
      <c r="M2" s="2063"/>
      <c r="N2" s="2063"/>
      <c r="O2" s="2063"/>
      <c r="P2" s="2063"/>
      <c r="Q2" s="2063"/>
      <c r="R2" s="2063"/>
      <c r="S2" s="2063"/>
      <c r="T2" s="2063"/>
      <c r="U2" s="2063"/>
      <c r="V2" s="2063"/>
      <c r="W2" s="2063"/>
      <c r="X2" s="2063"/>
      <c r="Y2" s="2063"/>
      <c r="Z2" s="2063"/>
      <c r="AA2" s="2063"/>
      <c r="AB2" s="2063"/>
      <c r="AC2" s="2063"/>
      <c r="AD2" s="2063"/>
      <c r="AE2" s="2063"/>
      <c r="AF2" s="2063"/>
      <c r="AG2" s="2063"/>
      <c r="AH2" s="2063"/>
      <c r="AI2" s="2063"/>
      <c r="AJ2" s="2063"/>
      <c r="AK2" s="2063"/>
      <c r="AL2" s="2063"/>
      <c r="AM2" s="2063"/>
      <c r="AN2" s="2063"/>
      <c r="AO2" s="2063"/>
      <c r="AP2" s="2063"/>
      <c r="AQ2" s="2063"/>
      <c r="AR2" s="2063"/>
      <c r="AS2" s="2063"/>
      <c r="AT2" s="2063"/>
      <c r="AU2" s="2063"/>
      <c r="AV2" s="2063"/>
      <c r="AW2" s="2063"/>
      <c r="AX2" s="2063"/>
      <c r="AY2" s="2063"/>
      <c r="AZ2" s="2063"/>
      <c r="BA2" s="2063"/>
      <c r="BB2" s="2063"/>
      <c r="BC2" s="2063"/>
      <c r="BD2" s="2063"/>
      <c r="BE2" s="2063"/>
      <c r="BF2" s="2063"/>
      <c r="BG2" s="2063"/>
      <c r="BH2" s="2063"/>
      <c r="BI2" s="2063"/>
      <c r="BJ2" s="2063"/>
      <c r="BK2" s="2063"/>
      <c r="BL2" s="2063"/>
      <c r="BM2" s="2063"/>
      <c r="BN2" s="2063"/>
      <c r="BO2" s="2063"/>
      <c r="BP2" s="2063"/>
      <c r="BQ2" s="2063"/>
      <c r="BR2" s="2063"/>
      <c r="BS2" s="2063"/>
      <c r="BT2" s="2063"/>
      <c r="BU2" s="2063"/>
      <c r="BV2" s="2063"/>
      <c r="BW2" s="2063"/>
      <c r="BX2" s="2063"/>
      <c r="BY2" s="2063"/>
      <c r="BZ2" s="2064" t="str">
        <f>IF(申告書!BZ2="","",申告書!BZ2)</f>
        <v/>
      </c>
      <c r="CA2" s="2064"/>
      <c r="CB2" s="2064"/>
      <c r="CC2" s="2064"/>
      <c r="CD2" s="2064"/>
      <c r="CE2" s="2064"/>
      <c r="CF2" s="2064"/>
      <c r="CG2" s="2064"/>
      <c r="CH2" s="2064"/>
      <c r="CI2" s="2064"/>
      <c r="CJ2" s="2064"/>
      <c r="CK2" s="2064"/>
      <c r="CL2" s="2064"/>
      <c r="CM2" s="2064"/>
      <c r="CN2" s="2064"/>
      <c r="CO2" s="2064"/>
      <c r="CP2" s="2064"/>
      <c r="CQ2" s="2064"/>
      <c r="CR2" s="2064"/>
      <c r="CS2" s="2064"/>
      <c r="CT2" s="2064"/>
      <c r="CU2" s="2064"/>
      <c r="CV2" s="2064"/>
      <c r="CW2" s="2064"/>
      <c r="CX2" s="2064"/>
      <c r="CY2" s="2064"/>
      <c r="CZ2" s="2064"/>
      <c r="DA2" s="2064"/>
      <c r="DB2" s="2064"/>
      <c r="DC2" s="2064"/>
      <c r="DD2" s="2064"/>
      <c r="DE2" s="2064"/>
      <c r="DF2" s="2064"/>
      <c r="DG2" s="2064"/>
      <c r="DH2" s="2064"/>
      <c r="DI2" s="2065" t="str">
        <f>IF(BZ2="","","円")</f>
        <v/>
      </c>
      <c r="DJ2" s="2065"/>
      <c r="DK2" s="2066" t="e">
        <f>IF(AND(CT77="",NOT(BZ2="")),"←所得  ⑥ が0の場合は数字を削除してください","")</f>
        <v>#N/A</v>
      </c>
      <c r="DL2" s="2066"/>
      <c r="DM2" s="2066"/>
      <c r="DN2" s="2066"/>
      <c r="DO2" s="2066"/>
      <c r="DP2" s="2066"/>
      <c r="DQ2" s="2066"/>
      <c r="DR2" s="2066"/>
      <c r="DS2" s="2066"/>
      <c r="DT2" s="2066"/>
      <c r="DU2" s="2066"/>
      <c r="DV2" s="2066"/>
      <c r="DW2" s="2066"/>
      <c r="DX2" s="2066"/>
      <c r="DY2" s="2066"/>
      <c r="DZ2" s="2066"/>
      <c r="EA2" s="2066"/>
      <c r="EB2" s="2066"/>
      <c r="EC2" s="2066"/>
      <c r="ED2" s="2066"/>
      <c r="EE2" s="2066"/>
      <c r="EF2" s="2066"/>
      <c r="EG2" s="2066"/>
      <c r="EH2" s="2066"/>
      <c r="EI2" s="2066"/>
      <c r="EJ2" s="2066"/>
      <c r="EK2" s="2066"/>
      <c r="EL2" s="2066"/>
      <c r="EM2" s="2066"/>
      <c r="EN2" s="2066"/>
      <c r="EO2" s="2066"/>
      <c r="EP2" s="2066"/>
      <c r="EQ2" s="2066"/>
      <c r="ER2" s="2066"/>
      <c r="ES2" s="2066"/>
      <c r="ET2" s="2066"/>
      <c r="EU2" s="2066"/>
      <c r="EV2" s="2066"/>
      <c r="EW2" s="206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row>
    <row r="3" spans="1:234" ht="5.25" customHeight="1">
      <c r="B3" s="11"/>
      <c r="C3" s="11"/>
      <c r="D3" s="1278" t="str">
        <f>入力シート!L5</f>
        <v>令和-25年度分</v>
      </c>
      <c r="E3" s="1278"/>
      <c r="F3" s="1278"/>
      <c r="G3" s="1278"/>
      <c r="H3" s="1278"/>
      <c r="I3" s="1278"/>
      <c r="J3" s="1278"/>
      <c r="K3" s="1278"/>
      <c r="L3" s="1278"/>
      <c r="M3" s="1278"/>
      <c r="N3" s="1278"/>
      <c r="O3" s="1278"/>
      <c r="P3" s="1278"/>
      <c r="Q3" s="1278"/>
      <c r="R3" s="1278"/>
      <c r="S3" s="1278"/>
      <c r="T3" s="1278"/>
      <c r="U3" s="1278"/>
      <c r="V3" s="1278"/>
      <c r="W3" s="1278"/>
      <c r="X3" s="1278"/>
      <c r="Y3" s="1278"/>
      <c r="Z3" s="1278"/>
      <c r="AA3" s="1278"/>
      <c r="AB3" s="1278"/>
      <c r="AC3" s="1278"/>
      <c r="AD3" s="1278"/>
      <c r="AE3" s="1278"/>
      <c r="AF3" s="1278"/>
      <c r="AG3" s="1278"/>
      <c r="AH3" s="1278"/>
      <c r="AI3" s="11"/>
      <c r="AJ3" s="11"/>
      <c r="AK3" s="11"/>
      <c r="AL3" s="11"/>
      <c r="AM3" s="11"/>
      <c r="AN3" s="1278" t="s">
        <v>0</v>
      </c>
      <c r="AO3" s="1278"/>
      <c r="AP3" s="1278"/>
      <c r="AQ3" s="1278"/>
      <c r="AR3" s="1278"/>
      <c r="AS3" s="1278"/>
      <c r="AT3" s="1278"/>
      <c r="AU3" s="1278"/>
      <c r="AV3" s="1278"/>
      <c r="AW3" s="1278"/>
      <c r="AX3" s="1278"/>
      <c r="AY3" s="1278"/>
      <c r="AZ3" s="1278"/>
      <c r="BA3" s="1278"/>
      <c r="BB3" s="1278"/>
      <c r="BC3" s="1278"/>
      <c r="BD3" s="1278"/>
      <c r="BE3" s="1278"/>
      <c r="BF3" s="1278"/>
      <c r="BG3" s="1278"/>
      <c r="BH3" s="1278"/>
      <c r="BI3" s="1278"/>
      <c r="BJ3" s="1278"/>
      <c r="BK3" s="1278"/>
      <c r="BL3" s="1278"/>
      <c r="BM3" s="1278"/>
      <c r="BN3" s="1278"/>
      <c r="BO3" s="1278"/>
      <c r="BP3" s="1278"/>
      <c r="BQ3" s="1278"/>
      <c r="BR3" s="1278"/>
      <c r="BS3" s="1278"/>
      <c r="BT3" s="1278"/>
      <c r="BU3" s="1278"/>
      <c r="BV3" s="1278"/>
      <c r="BW3" s="1278"/>
      <c r="BX3" s="1278"/>
      <c r="BY3" s="1278"/>
      <c r="BZ3" s="1278"/>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row>
    <row r="4" spans="1:234" ht="6" customHeight="1">
      <c r="A4" s="11"/>
      <c r="B4" s="11"/>
      <c r="C4" s="11"/>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1"/>
      <c r="AJ4" s="11"/>
      <c r="AK4" s="11"/>
      <c r="AL4" s="11"/>
      <c r="AM4" s="11"/>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2"/>
      <c r="CB4" s="2"/>
      <c r="CC4" s="2"/>
      <c r="CD4" s="2"/>
      <c r="CE4" s="1171" t="s">
        <v>1</v>
      </c>
      <c r="CF4" s="1171"/>
      <c r="CG4" s="1171"/>
      <c r="CH4" s="1171"/>
      <c r="CI4" s="1171"/>
      <c r="CJ4" s="1171"/>
      <c r="CK4" s="1171"/>
      <c r="CL4" s="1171"/>
      <c r="CM4" s="1171"/>
      <c r="CN4" s="1171"/>
      <c r="CO4" s="1171"/>
      <c r="CP4" s="1186"/>
      <c r="CQ4" s="1283" t="str">
        <f>IF(入力シート!C13="","",入力シート!C13)</f>
        <v/>
      </c>
      <c r="CR4" s="1284"/>
      <c r="CS4" s="1284"/>
      <c r="CT4" s="1284"/>
      <c r="CU4" s="1284"/>
      <c r="CV4" s="1284"/>
      <c r="CW4" s="1284"/>
      <c r="CX4" s="1284"/>
      <c r="CY4" s="1284"/>
      <c r="CZ4" s="1284"/>
      <c r="DA4" s="1284"/>
      <c r="DB4" s="1284"/>
      <c r="DC4" s="1284"/>
      <c r="DD4" s="1284"/>
      <c r="DE4" s="1284"/>
      <c r="DF4" s="1284"/>
      <c r="DG4" s="1284"/>
      <c r="DH4" s="1284"/>
      <c r="DI4" s="1284"/>
      <c r="DJ4" s="1284"/>
      <c r="DK4" s="1284"/>
      <c r="DL4" s="1284"/>
      <c r="DM4" s="1284"/>
      <c r="DN4" s="2"/>
      <c r="DO4" s="1175" t="s">
        <v>91</v>
      </c>
      <c r="DP4" s="1175"/>
      <c r="DQ4" s="1175"/>
      <c r="DR4" s="1175"/>
      <c r="DS4" s="1175"/>
      <c r="DT4" s="1175"/>
      <c r="DU4" s="1175"/>
      <c r="DV4" s="1175"/>
      <c r="DW4" s="1175"/>
      <c r="DX4" s="1175"/>
      <c r="DY4" s="1175"/>
      <c r="DZ4" s="1175"/>
      <c r="EA4" s="1175"/>
      <c r="EB4" s="1175"/>
      <c r="EC4" s="1175"/>
      <c r="ED4" s="1175"/>
      <c r="EE4" s="1175"/>
      <c r="EF4" s="1175"/>
      <c r="EG4" s="1175"/>
      <c r="EH4" s="1175"/>
      <c r="EI4" s="1175"/>
      <c r="EJ4" s="1175"/>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row>
    <row r="5" spans="1:234" ht="6" customHeight="1">
      <c r="A5" s="11"/>
      <c r="B5" s="11"/>
      <c r="C5" s="11"/>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1"/>
      <c r="AJ5" s="11"/>
      <c r="AK5" s="11"/>
      <c r="AL5" s="11"/>
      <c r="AM5" s="11"/>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2"/>
      <c r="CB5" s="2"/>
      <c r="CC5" s="2"/>
      <c r="CD5" s="2"/>
      <c r="CE5" s="1171"/>
      <c r="CF5" s="1171"/>
      <c r="CG5" s="1171"/>
      <c r="CH5" s="1171"/>
      <c r="CI5" s="1171"/>
      <c r="CJ5" s="1171"/>
      <c r="CK5" s="1171"/>
      <c r="CL5" s="1171"/>
      <c r="CM5" s="1171"/>
      <c r="CN5" s="1171"/>
      <c r="CO5" s="1171"/>
      <c r="CP5" s="1186"/>
      <c r="CQ5" s="1283"/>
      <c r="CR5" s="1284"/>
      <c r="CS5" s="1284"/>
      <c r="CT5" s="1284"/>
      <c r="CU5" s="1284"/>
      <c r="CV5" s="1284"/>
      <c r="CW5" s="1284"/>
      <c r="CX5" s="1284"/>
      <c r="CY5" s="1284"/>
      <c r="CZ5" s="1284"/>
      <c r="DA5" s="1284"/>
      <c r="DB5" s="1284"/>
      <c r="DC5" s="1284"/>
      <c r="DD5" s="1284"/>
      <c r="DE5" s="1284"/>
      <c r="DF5" s="1284"/>
      <c r="DG5" s="1284"/>
      <c r="DH5" s="1284"/>
      <c r="DI5" s="1284"/>
      <c r="DJ5" s="1284"/>
      <c r="DK5" s="1284"/>
      <c r="DL5" s="1284"/>
      <c r="DM5" s="1284"/>
      <c r="DN5" s="2"/>
      <c r="DO5" s="1175"/>
      <c r="DP5" s="1175"/>
      <c r="DQ5" s="1175"/>
      <c r="DR5" s="1175"/>
      <c r="DS5" s="1175"/>
      <c r="DT5" s="1175"/>
      <c r="DU5" s="1175"/>
      <c r="DV5" s="1175"/>
      <c r="DW5" s="1175"/>
      <c r="DX5" s="1175"/>
      <c r="DY5" s="1175"/>
      <c r="DZ5" s="1175"/>
      <c r="EA5" s="1175"/>
      <c r="EB5" s="1175"/>
      <c r="EC5" s="1175"/>
      <c r="ED5" s="1175"/>
      <c r="EE5" s="1175"/>
      <c r="EF5" s="1175"/>
      <c r="EG5" s="1175"/>
      <c r="EH5" s="1175"/>
      <c r="EI5" s="1175"/>
      <c r="EJ5" s="1175"/>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row>
    <row r="6" spans="1:234" ht="6"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1188"/>
      <c r="CF6" s="1188"/>
      <c r="CG6" s="1188"/>
      <c r="CH6" s="1188"/>
      <c r="CI6" s="1188"/>
      <c r="CJ6" s="1188"/>
      <c r="CK6" s="1188"/>
      <c r="CL6" s="1188"/>
      <c r="CM6" s="1188"/>
      <c r="CN6" s="1188"/>
      <c r="CO6" s="1188"/>
      <c r="CP6" s="1189"/>
      <c r="CQ6" s="1285"/>
      <c r="CR6" s="1286"/>
      <c r="CS6" s="1286"/>
      <c r="CT6" s="1286"/>
      <c r="CU6" s="1286"/>
      <c r="CV6" s="1286"/>
      <c r="CW6" s="1286"/>
      <c r="CX6" s="1286"/>
      <c r="CY6" s="1286"/>
      <c r="CZ6" s="1286"/>
      <c r="DA6" s="1286"/>
      <c r="DB6" s="1286"/>
      <c r="DC6" s="1286"/>
      <c r="DD6" s="1286"/>
      <c r="DE6" s="1286"/>
      <c r="DF6" s="1286"/>
      <c r="DG6" s="1286"/>
      <c r="DH6" s="1286"/>
      <c r="DI6" s="1286"/>
      <c r="DJ6" s="1286"/>
      <c r="DK6" s="1286"/>
      <c r="DL6" s="1286"/>
      <c r="DM6" s="1286"/>
      <c r="DN6" s="2"/>
      <c r="DO6" s="1190" t="s">
        <v>92</v>
      </c>
      <c r="DP6" s="1190"/>
      <c r="DQ6" s="1191" t="s">
        <v>93</v>
      </c>
      <c r="DR6" s="1191"/>
      <c r="DS6" s="1191"/>
      <c r="DT6" s="1191"/>
      <c r="DU6" s="1191"/>
      <c r="DV6" s="1191"/>
      <c r="DW6" s="1191"/>
      <c r="DX6" s="1191"/>
      <c r="DY6" s="1191"/>
      <c r="DZ6" s="1191"/>
      <c r="EA6" s="1191"/>
      <c r="EB6" s="1191"/>
      <c r="EC6" s="1191"/>
      <c r="ED6" s="1191"/>
      <c r="EE6" s="1191"/>
      <c r="EF6" s="1191"/>
      <c r="EG6" s="1191"/>
      <c r="EH6" s="1191"/>
      <c r="EI6" s="1191"/>
      <c r="EJ6" s="1191"/>
      <c r="EK6" s="1191"/>
      <c r="EL6" s="1191"/>
      <c r="EM6" s="1191"/>
      <c r="EN6" s="1191"/>
      <c r="EO6" s="1191"/>
      <c r="EP6" s="1191"/>
      <c r="EQ6" s="1191"/>
      <c r="ER6" s="1191"/>
      <c r="ES6" s="1191"/>
      <c r="ET6" s="1191"/>
      <c r="EU6" s="1191"/>
      <c r="EV6" s="1191"/>
      <c r="EW6" s="1191"/>
      <c r="EX6" s="1190" t="s">
        <v>94</v>
      </c>
      <c r="EY6" s="1190"/>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row>
    <row r="7" spans="1:234" ht="5.25" customHeight="1">
      <c r="A7" s="1687" t="s">
        <v>14</v>
      </c>
      <c r="B7" s="1688"/>
      <c r="C7" s="1688"/>
      <c r="D7" s="1688"/>
      <c r="E7" s="1688"/>
      <c r="F7" s="1688"/>
      <c r="G7" s="1688"/>
      <c r="H7" s="1688"/>
      <c r="I7" s="1688"/>
      <c r="J7" s="1688"/>
      <c r="K7" s="1688"/>
      <c r="L7" s="1688"/>
      <c r="M7" s="1688"/>
      <c r="N7" s="1688"/>
      <c r="O7" s="1688"/>
      <c r="P7" s="1732" t="s">
        <v>4</v>
      </c>
      <c r="Q7" s="1733"/>
      <c r="R7" s="1733"/>
      <c r="S7" s="1733"/>
      <c r="T7" s="1733"/>
      <c r="U7" s="1733"/>
      <c r="V7" s="1733"/>
      <c r="W7" s="1733"/>
      <c r="X7" s="1733"/>
      <c r="Y7" s="1733"/>
      <c r="Z7" s="1733"/>
      <c r="AA7" s="1733"/>
      <c r="AB7" s="1733"/>
      <c r="AC7" s="1734"/>
      <c r="AD7" s="1602" t="str">
        <f>入力シート!R3</f>
        <v/>
      </c>
      <c r="AE7" s="1603"/>
      <c r="AF7" s="1603"/>
      <c r="AG7" s="1603"/>
      <c r="AH7" s="1603"/>
      <c r="AI7" s="1603"/>
      <c r="AJ7" s="1603"/>
      <c r="AK7" s="1603"/>
      <c r="AL7" s="1603"/>
      <c r="AM7" s="1603"/>
      <c r="AN7" s="1603"/>
      <c r="AO7" s="1603"/>
      <c r="AP7" s="1603"/>
      <c r="AQ7" s="1603"/>
      <c r="AR7" s="1603"/>
      <c r="AS7" s="1603"/>
      <c r="AT7" s="1603"/>
      <c r="AU7" s="1603"/>
      <c r="AV7" s="1603"/>
      <c r="AW7" s="1603"/>
      <c r="AX7" s="1603"/>
      <c r="AY7" s="1603"/>
      <c r="AZ7" s="1603"/>
      <c r="BA7" s="1603"/>
      <c r="BB7" s="1603"/>
      <c r="BC7" s="1603"/>
      <c r="BD7" s="1603"/>
      <c r="BE7" s="1603"/>
      <c r="BF7" s="1603"/>
      <c r="BG7" s="1603"/>
      <c r="BH7" s="1603"/>
      <c r="BI7" s="1603"/>
      <c r="BJ7" s="1603"/>
      <c r="BK7" s="1603"/>
      <c r="BL7" s="1603"/>
      <c r="BM7" s="1603"/>
      <c r="BN7" s="1603"/>
      <c r="BO7" s="1603"/>
      <c r="BP7" s="1603"/>
      <c r="BQ7" s="1603"/>
      <c r="BR7" s="1603"/>
      <c r="BS7" s="1603"/>
      <c r="BT7" s="1603"/>
      <c r="BU7" s="1603"/>
      <c r="BV7" s="1603"/>
      <c r="BW7" s="1603"/>
      <c r="BX7" s="1603"/>
      <c r="BY7" s="1603"/>
      <c r="BZ7" s="1603"/>
      <c r="CA7" s="1603"/>
      <c r="CB7" s="1603"/>
      <c r="CC7" s="1603"/>
      <c r="CD7" s="1604"/>
      <c r="CE7" s="1256" t="s">
        <v>2</v>
      </c>
      <c r="CF7" s="1257"/>
      <c r="CG7" s="1257"/>
      <c r="CH7" s="1257"/>
      <c r="CI7" s="1257"/>
      <c r="CJ7" s="1257"/>
      <c r="CK7" s="1257"/>
      <c r="CL7" s="1257"/>
      <c r="CM7" s="1257"/>
      <c r="CN7" s="1257"/>
      <c r="CO7" s="1257"/>
      <c r="CP7" s="1258"/>
      <c r="CQ7" s="1287" t="str">
        <f>入力シート!P5</f>
        <v/>
      </c>
      <c r="CR7" s="1288"/>
      <c r="CS7" s="1288"/>
      <c r="CT7" s="1288"/>
      <c r="CU7" s="1288"/>
      <c r="CV7" s="1288"/>
      <c r="CW7" s="1288"/>
      <c r="CX7" s="1288"/>
      <c r="CY7" s="1288"/>
      <c r="CZ7" s="1288"/>
      <c r="DA7" s="1288"/>
      <c r="DB7" s="1288"/>
      <c r="DC7" s="1288"/>
      <c r="DD7" s="1288"/>
      <c r="DE7" s="1288"/>
      <c r="DF7" s="1288"/>
      <c r="DG7" s="1288"/>
      <c r="DH7" s="1288"/>
      <c r="DI7" s="1288"/>
      <c r="DJ7" s="1288"/>
      <c r="DK7" s="1288"/>
      <c r="DL7" s="1288"/>
      <c r="DM7" s="1288"/>
      <c r="DN7" s="2"/>
      <c r="DO7" s="1190"/>
      <c r="DP7" s="1190"/>
      <c r="DQ7" s="1191"/>
      <c r="DR7" s="1191"/>
      <c r="DS7" s="1191"/>
      <c r="DT7" s="1191"/>
      <c r="DU7" s="1191"/>
      <c r="DV7" s="1191"/>
      <c r="DW7" s="1191"/>
      <c r="DX7" s="1191"/>
      <c r="DY7" s="1191"/>
      <c r="DZ7" s="1191"/>
      <c r="EA7" s="1191"/>
      <c r="EB7" s="1191"/>
      <c r="EC7" s="1191"/>
      <c r="ED7" s="1191"/>
      <c r="EE7" s="1191"/>
      <c r="EF7" s="1191"/>
      <c r="EG7" s="1191"/>
      <c r="EH7" s="1191"/>
      <c r="EI7" s="1191"/>
      <c r="EJ7" s="1191"/>
      <c r="EK7" s="1191"/>
      <c r="EL7" s="1191"/>
      <c r="EM7" s="1191"/>
      <c r="EN7" s="1191"/>
      <c r="EO7" s="1191"/>
      <c r="EP7" s="1191"/>
      <c r="EQ7" s="1191"/>
      <c r="ER7" s="1191"/>
      <c r="ES7" s="1191"/>
      <c r="ET7" s="1191"/>
      <c r="EU7" s="1191"/>
      <c r="EV7" s="1191"/>
      <c r="EW7" s="1191"/>
      <c r="EX7" s="1190"/>
      <c r="EY7" s="1190"/>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row>
    <row r="8" spans="1:234" ht="5.25" customHeight="1">
      <c r="A8" s="1689"/>
      <c r="B8" s="1690"/>
      <c r="C8" s="1690"/>
      <c r="D8" s="1690"/>
      <c r="E8" s="1690"/>
      <c r="F8" s="1690"/>
      <c r="G8" s="1690"/>
      <c r="H8" s="1690"/>
      <c r="I8" s="1690"/>
      <c r="J8" s="1690"/>
      <c r="K8" s="1690"/>
      <c r="L8" s="1690"/>
      <c r="M8" s="1690"/>
      <c r="N8" s="1690"/>
      <c r="O8" s="1690"/>
      <c r="P8" s="1732"/>
      <c r="Q8" s="1733"/>
      <c r="R8" s="1733"/>
      <c r="S8" s="1733"/>
      <c r="T8" s="1733"/>
      <c r="U8" s="1733"/>
      <c r="V8" s="1733"/>
      <c r="W8" s="1733"/>
      <c r="X8" s="1733"/>
      <c r="Y8" s="1733"/>
      <c r="Z8" s="1733"/>
      <c r="AA8" s="1733"/>
      <c r="AB8" s="1733"/>
      <c r="AC8" s="1734"/>
      <c r="AD8" s="1605"/>
      <c r="AE8" s="1606"/>
      <c r="AF8" s="1606"/>
      <c r="AG8" s="1606"/>
      <c r="AH8" s="1606"/>
      <c r="AI8" s="1606"/>
      <c r="AJ8" s="1606"/>
      <c r="AK8" s="1606"/>
      <c r="AL8" s="1606"/>
      <c r="AM8" s="1606"/>
      <c r="AN8" s="1606"/>
      <c r="AO8" s="1606"/>
      <c r="AP8" s="1606"/>
      <c r="AQ8" s="1606"/>
      <c r="AR8" s="1606"/>
      <c r="AS8" s="1606"/>
      <c r="AT8" s="1606"/>
      <c r="AU8" s="1606"/>
      <c r="AV8" s="1606"/>
      <c r="AW8" s="1606"/>
      <c r="AX8" s="1606"/>
      <c r="AY8" s="1606"/>
      <c r="AZ8" s="1606"/>
      <c r="BA8" s="1606"/>
      <c r="BB8" s="1606"/>
      <c r="BC8" s="1606"/>
      <c r="BD8" s="1606"/>
      <c r="BE8" s="1606"/>
      <c r="BF8" s="1606"/>
      <c r="BG8" s="1606"/>
      <c r="BH8" s="1606"/>
      <c r="BI8" s="1606"/>
      <c r="BJ8" s="1606"/>
      <c r="BK8" s="1606"/>
      <c r="BL8" s="1606"/>
      <c r="BM8" s="1606"/>
      <c r="BN8" s="1606"/>
      <c r="BO8" s="1606"/>
      <c r="BP8" s="1606"/>
      <c r="BQ8" s="1606"/>
      <c r="BR8" s="1606"/>
      <c r="BS8" s="1606"/>
      <c r="BT8" s="1606"/>
      <c r="BU8" s="1606"/>
      <c r="BV8" s="1606"/>
      <c r="BW8" s="1606"/>
      <c r="BX8" s="1606"/>
      <c r="BY8" s="1606"/>
      <c r="BZ8" s="1606"/>
      <c r="CA8" s="1606"/>
      <c r="CB8" s="1606"/>
      <c r="CC8" s="1606"/>
      <c r="CD8" s="1607"/>
      <c r="CE8" s="1170"/>
      <c r="CF8" s="1171"/>
      <c r="CG8" s="1171"/>
      <c r="CH8" s="1171"/>
      <c r="CI8" s="1171"/>
      <c r="CJ8" s="1171"/>
      <c r="CK8" s="1171"/>
      <c r="CL8" s="1171"/>
      <c r="CM8" s="1171"/>
      <c r="CN8" s="1171"/>
      <c r="CO8" s="1171"/>
      <c r="CP8" s="1259"/>
      <c r="CQ8" s="1289"/>
      <c r="CR8" s="1290"/>
      <c r="CS8" s="1290"/>
      <c r="CT8" s="1290"/>
      <c r="CU8" s="1290"/>
      <c r="CV8" s="1290"/>
      <c r="CW8" s="1290"/>
      <c r="CX8" s="1290"/>
      <c r="CY8" s="1290"/>
      <c r="CZ8" s="1290"/>
      <c r="DA8" s="1290"/>
      <c r="DB8" s="1290"/>
      <c r="DC8" s="1290"/>
      <c r="DD8" s="1290"/>
      <c r="DE8" s="1290"/>
      <c r="DF8" s="1290"/>
      <c r="DG8" s="1290"/>
      <c r="DH8" s="1290"/>
      <c r="DI8" s="1290"/>
      <c r="DJ8" s="1290"/>
      <c r="DK8" s="1290"/>
      <c r="DL8" s="1290"/>
      <c r="DM8" s="1290"/>
      <c r="DN8" s="2"/>
      <c r="DO8" s="1190"/>
      <c r="DP8" s="1190"/>
      <c r="DQ8" s="1191"/>
      <c r="DR8" s="1191"/>
      <c r="DS8" s="1191"/>
      <c r="DT8" s="1191"/>
      <c r="DU8" s="1191"/>
      <c r="DV8" s="1191"/>
      <c r="DW8" s="1191"/>
      <c r="DX8" s="1191"/>
      <c r="DY8" s="1191"/>
      <c r="DZ8" s="1191"/>
      <c r="EA8" s="1191"/>
      <c r="EB8" s="1191"/>
      <c r="EC8" s="1191"/>
      <c r="ED8" s="1191"/>
      <c r="EE8" s="1191"/>
      <c r="EF8" s="1191"/>
      <c r="EG8" s="1191"/>
      <c r="EH8" s="1191"/>
      <c r="EI8" s="1191"/>
      <c r="EJ8" s="1191"/>
      <c r="EK8" s="1191"/>
      <c r="EL8" s="1191"/>
      <c r="EM8" s="1191"/>
      <c r="EN8" s="1191"/>
      <c r="EO8" s="1191"/>
      <c r="EP8" s="1191"/>
      <c r="EQ8" s="1191"/>
      <c r="ER8" s="1191"/>
      <c r="ES8" s="1191"/>
      <c r="ET8" s="1191"/>
      <c r="EU8" s="1191"/>
      <c r="EV8" s="1191"/>
      <c r="EW8" s="1191"/>
      <c r="EX8" s="1190"/>
      <c r="EY8" s="1190"/>
      <c r="EZ8" s="3"/>
      <c r="FA8" s="3"/>
      <c r="FB8" s="1175" t="s">
        <v>106</v>
      </c>
      <c r="FC8" s="1175"/>
      <c r="FD8" s="1175"/>
      <c r="FE8" s="1175"/>
      <c r="FF8" s="1175"/>
      <c r="FG8" s="1175"/>
      <c r="FH8" s="1175"/>
      <c r="FI8" s="1175"/>
      <c r="FJ8" s="1175"/>
      <c r="FK8" s="1175"/>
      <c r="FL8" s="1175"/>
      <c r="FM8" s="1175"/>
      <c r="FN8" s="1175"/>
      <c r="FO8" s="1175"/>
      <c r="FP8" s="1175"/>
      <c r="FQ8" s="1175"/>
      <c r="FR8" s="1175"/>
      <c r="FS8" s="1175"/>
      <c r="FT8" s="1175"/>
      <c r="FU8" s="1175"/>
      <c r="FV8" s="1175"/>
      <c r="FW8" s="1175"/>
      <c r="FX8" s="1175"/>
      <c r="FY8" s="1175"/>
      <c r="FZ8" s="1175"/>
      <c r="GA8" s="1175"/>
      <c r="GB8" s="1175"/>
      <c r="GC8" s="1175"/>
      <c r="GD8" s="1175"/>
      <c r="GE8" s="1175"/>
      <c r="GF8" s="1175"/>
      <c r="GG8" s="1175"/>
      <c r="GH8" s="1175"/>
      <c r="GI8" s="1175"/>
      <c r="GJ8" s="1175"/>
      <c r="GK8" s="1175"/>
      <c r="GL8" s="1175"/>
      <c r="GM8" s="1175"/>
      <c r="GN8" s="1175"/>
      <c r="GO8" s="1175"/>
      <c r="GP8" s="1175"/>
      <c r="GQ8" s="1175"/>
      <c r="GR8" s="1175"/>
      <c r="GS8" s="1175"/>
      <c r="GT8" s="1175"/>
      <c r="GU8" s="1175"/>
      <c r="GV8" s="1175"/>
      <c r="GW8" s="1175"/>
      <c r="GX8" s="1175"/>
      <c r="GY8" s="1175"/>
      <c r="GZ8" s="1175"/>
      <c r="HA8" s="1175"/>
      <c r="HB8" s="1175"/>
      <c r="HC8" s="1175"/>
      <c r="HD8" s="1175"/>
      <c r="HE8" s="1175"/>
      <c r="HF8" s="1175"/>
      <c r="HG8" s="1175"/>
      <c r="HH8" s="1175"/>
      <c r="HI8" s="1175"/>
      <c r="HJ8" s="1175"/>
      <c r="HK8" s="1175"/>
      <c r="HL8" s="1175"/>
      <c r="HM8" s="1175"/>
      <c r="HN8" s="1175"/>
      <c r="HO8" s="1175"/>
      <c r="HP8" s="1175"/>
      <c r="HQ8" s="1175"/>
      <c r="HR8" s="1175"/>
      <c r="HS8" s="1175"/>
      <c r="HT8" s="1175"/>
      <c r="HU8" s="1175"/>
      <c r="HV8" s="1175"/>
      <c r="HW8" s="1175"/>
      <c r="HX8" s="1175"/>
      <c r="HY8" s="1175"/>
      <c r="HZ8" s="3"/>
    </row>
    <row r="9" spans="1:234" ht="5.25" customHeight="1">
      <c r="A9" s="1689"/>
      <c r="B9" s="1690"/>
      <c r="C9" s="1690"/>
      <c r="D9" s="1690"/>
      <c r="E9" s="1690"/>
      <c r="F9" s="1690"/>
      <c r="G9" s="1690"/>
      <c r="H9" s="1690"/>
      <c r="I9" s="1690"/>
      <c r="J9" s="1690"/>
      <c r="K9" s="1690"/>
      <c r="L9" s="1690"/>
      <c r="M9" s="1690"/>
      <c r="N9" s="1690"/>
      <c r="O9" s="1690"/>
      <c r="P9" s="1732"/>
      <c r="Q9" s="1733"/>
      <c r="R9" s="1733"/>
      <c r="S9" s="1733"/>
      <c r="T9" s="1733"/>
      <c r="U9" s="1733"/>
      <c r="V9" s="1733"/>
      <c r="W9" s="1733"/>
      <c r="X9" s="1733"/>
      <c r="Y9" s="1733"/>
      <c r="Z9" s="1733"/>
      <c r="AA9" s="1733"/>
      <c r="AB9" s="1733"/>
      <c r="AC9" s="1734"/>
      <c r="AD9" s="1605"/>
      <c r="AE9" s="1606"/>
      <c r="AF9" s="1606"/>
      <c r="AG9" s="1606"/>
      <c r="AH9" s="1606"/>
      <c r="AI9" s="1606"/>
      <c r="AJ9" s="1606"/>
      <c r="AK9" s="1606"/>
      <c r="AL9" s="1606"/>
      <c r="AM9" s="1606"/>
      <c r="AN9" s="1606"/>
      <c r="AO9" s="1606"/>
      <c r="AP9" s="1606"/>
      <c r="AQ9" s="1606"/>
      <c r="AR9" s="1606"/>
      <c r="AS9" s="1606"/>
      <c r="AT9" s="1606"/>
      <c r="AU9" s="1606"/>
      <c r="AV9" s="1606"/>
      <c r="AW9" s="1606"/>
      <c r="AX9" s="1606"/>
      <c r="AY9" s="1606"/>
      <c r="AZ9" s="1606"/>
      <c r="BA9" s="1606"/>
      <c r="BB9" s="1606"/>
      <c r="BC9" s="1606"/>
      <c r="BD9" s="1606"/>
      <c r="BE9" s="1606"/>
      <c r="BF9" s="1606"/>
      <c r="BG9" s="1606"/>
      <c r="BH9" s="1606"/>
      <c r="BI9" s="1606"/>
      <c r="BJ9" s="1606"/>
      <c r="BK9" s="1606"/>
      <c r="BL9" s="1606"/>
      <c r="BM9" s="1606"/>
      <c r="BN9" s="1606"/>
      <c r="BO9" s="1606"/>
      <c r="BP9" s="1606"/>
      <c r="BQ9" s="1606"/>
      <c r="BR9" s="1606"/>
      <c r="BS9" s="1606"/>
      <c r="BT9" s="1606"/>
      <c r="BU9" s="1606"/>
      <c r="BV9" s="1606"/>
      <c r="BW9" s="1606"/>
      <c r="BX9" s="1606"/>
      <c r="BY9" s="1606"/>
      <c r="BZ9" s="1606"/>
      <c r="CA9" s="1606"/>
      <c r="CB9" s="1606"/>
      <c r="CC9" s="1606"/>
      <c r="CD9" s="1607"/>
      <c r="CE9" s="1170"/>
      <c r="CF9" s="1171"/>
      <c r="CG9" s="1171"/>
      <c r="CH9" s="1171"/>
      <c r="CI9" s="1171"/>
      <c r="CJ9" s="1171"/>
      <c r="CK9" s="1171"/>
      <c r="CL9" s="1171"/>
      <c r="CM9" s="1171"/>
      <c r="CN9" s="1171"/>
      <c r="CO9" s="1171"/>
      <c r="CP9" s="1259"/>
      <c r="CQ9" s="1289"/>
      <c r="CR9" s="1290"/>
      <c r="CS9" s="1290"/>
      <c r="CT9" s="1290"/>
      <c r="CU9" s="1290"/>
      <c r="CV9" s="1290"/>
      <c r="CW9" s="1290"/>
      <c r="CX9" s="1290"/>
      <c r="CY9" s="1290"/>
      <c r="CZ9" s="1290"/>
      <c r="DA9" s="1290"/>
      <c r="DB9" s="1290"/>
      <c r="DC9" s="1290"/>
      <c r="DD9" s="1290"/>
      <c r="DE9" s="1290"/>
      <c r="DF9" s="1290"/>
      <c r="DG9" s="1290"/>
      <c r="DH9" s="1290"/>
      <c r="DI9" s="1290"/>
      <c r="DJ9" s="1290"/>
      <c r="DK9" s="1290"/>
      <c r="DL9" s="1290"/>
      <c r="DM9" s="1290"/>
      <c r="DN9" s="2"/>
      <c r="DO9" s="1190"/>
      <c r="DP9" s="1190"/>
      <c r="DQ9" s="1191"/>
      <c r="DR9" s="1191"/>
      <c r="DS9" s="1191"/>
      <c r="DT9" s="1191"/>
      <c r="DU9" s="1191"/>
      <c r="DV9" s="1191"/>
      <c r="DW9" s="1191"/>
      <c r="DX9" s="1191"/>
      <c r="DY9" s="1191"/>
      <c r="DZ9" s="1191"/>
      <c r="EA9" s="1191"/>
      <c r="EB9" s="1191"/>
      <c r="EC9" s="1191"/>
      <c r="ED9" s="1191"/>
      <c r="EE9" s="1191"/>
      <c r="EF9" s="1191"/>
      <c r="EG9" s="1191"/>
      <c r="EH9" s="1191"/>
      <c r="EI9" s="1191"/>
      <c r="EJ9" s="1191"/>
      <c r="EK9" s="1191"/>
      <c r="EL9" s="1191"/>
      <c r="EM9" s="1191"/>
      <c r="EN9" s="1191"/>
      <c r="EO9" s="1191"/>
      <c r="EP9" s="1191"/>
      <c r="EQ9" s="1191"/>
      <c r="ER9" s="1191"/>
      <c r="ES9" s="1191"/>
      <c r="ET9" s="1191"/>
      <c r="EU9" s="1191"/>
      <c r="EV9" s="1191"/>
      <c r="EW9" s="1191"/>
      <c r="EX9" s="1190"/>
      <c r="EY9" s="1190"/>
      <c r="EZ9" s="3"/>
      <c r="FA9" s="3"/>
      <c r="FB9" s="1174"/>
      <c r="FC9" s="1174"/>
      <c r="FD9" s="1174"/>
      <c r="FE9" s="1174"/>
      <c r="FF9" s="1174"/>
      <c r="FG9" s="1174"/>
      <c r="FH9" s="1174"/>
      <c r="FI9" s="1174"/>
      <c r="FJ9" s="1174"/>
      <c r="FK9" s="1174"/>
      <c r="FL9" s="1174"/>
      <c r="FM9" s="1174"/>
      <c r="FN9" s="1174"/>
      <c r="FO9" s="1174"/>
      <c r="FP9" s="1174"/>
      <c r="FQ9" s="1174"/>
      <c r="FR9" s="1174"/>
      <c r="FS9" s="1174"/>
      <c r="FT9" s="1174"/>
      <c r="FU9" s="1174"/>
      <c r="FV9" s="1174"/>
      <c r="FW9" s="1174"/>
      <c r="FX9" s="1174"/>
      <c r="FY9" s="1174"/>
      <c r="FZ9" s="1174"/>
      <c r="GA9" s="1174"/>
      <c r="GB9" s="1174"/>
      <c r="GC9" s="1174"/>
      <c r="GD9" s="1174"/>
      <c r="GE9" s="1174"/>
      <c r="GF9" s="1174"/>
      <c r="GG9" s="1174"/>
      <c r="GH9" s="1174"/>
      <c r="GI9" s="1174"/>
      <c r="GJ9" s="1174"/>
      <c r="GK9" s="1174"/>
      <c r="GL9" s="1174"/>
      <c r="GM9" s="1174"/>
      <c r="GN9" s="1174"/>
      <c r="GO9" s="1174"/>
      <c r="GP9" s="1174"/>
      <c r="GQ9" s="1174"/>
      <c r="GR9" s="1174"/>
      <c r="GS9" s="1174"/>
      <c r="GT9" s="1174"/>
      <c r="GU9" s="1174"/>
      <c r="GV9" s="1174"/>
      <c r="GW9" s="1174"/>
      <c r="GX9" s="1174"/>
      <c r="GY9" s="1174"/>
      <c r="GZ9" s="1174"/>
      <c r="HA9" s="1174"/>
      <c r="HB9" s="1174"/>
      <c r="HC9" s="1174"/>
      <c r="HD9" s="1174"/>
      <c r="HE9" s="1174"/>
      <c r="HF9" s="1174"/>
      <c r="HG9" s="1174"/>
      <c r="HH9" s="1174"/>
      <c r="HI9" s="1174"/>
      <c r="HJ9" s="1174"/>
      <c r="HK9" s="1174"/>
      <c r="HL9" s="1174"/>
      <c r="HM9" s="1174"/>
      <c r="HN9" s="1174"/>
      <c r="HO9" s="1174"/>
      <c r="HP9" s="1174"/>
      <c r="HQ9" s="1174"/>
      <c r="HR9" s="1174"/>
      <c r="HS9" s="1174"/>
      <c r="HT9" s="1174"/>
      <c r="HU9" s="1174"/>
      <c r="HV9" s="1174"/>
      <c r="HW9" s="1174"/>
      <c r="HX9" s="1174"/>
      <c r="HY9" s="1174"/>
      <c r="HZ9" s="3"/>
    </row>
    <row r="10" spans="1:234" ht="5.25" customHeight="1">
      <c r="A10" s="1689"/>
      <c r="B10" s="1690"/>
      <c r="C10" s="1690"/>
      <c r="D10" s="1690"/>
      <c r="E10" s="1690"/>
      <c r="F10" s="1690"/>
      <c r="G10" s="1690"/>
      <c r="H10" s="1690"/>
      <c r="I10" s="1690"/>
      <c r="J10" s="1690"/>
      <c r="K10" s="1690"/>
      <c r="L10" s="1690"/>
      <c r="M10" s="1690"/>
      <c r="N10" s="1690"/>
      <c r="O10" s="1690"/>
      <c r="P10" s="1735"/>
      <c r="Q10" s="1736"/>
      <c r="R10" s="1736"/>
      <c r="S10" s="1736"/>
      <c r="T10" s="1736"/>
      <c r="U10" s="1736"/>
      <c r="V10" s="1736"/>
      <c r="W10" s="1736"/>
      <c r="X10" s="1736"/>
      <c r="Y10" s="1736"/>
      <c r="Z10" s="1736"/>
      <c r="AA10" s="1736"/>
      <c r="AB10" s="1736"/>
      <c r="AC10" s="1737"/>
      <c r="AD10" s="1608"/>
      <c r="AE10" s="1609"/>
      <c r="AF10" s="1609"/>
      <c r="AG10" s="1609"/>
      <c r="AH10" s="1609"/>
      <c r="AI10" s="1609"/>
      <c r="AJ10" s="1609"/>
      <c r="AK10" s="1609"/>
      <c r="AL10" s="1609"/>
      <c r="AM10" s="1609"/>
      <c r="AN10" s="1609"/>
      <c r="AO10" s="1609"/>
      <c r="AP10" s="1609"/>
      <c r="AQ10" s="1609"/>
      <c r="AR10" s="1609"/>
      <c r="AS10" s="1609"/>
      <c r="AT10" s="1609"/>
      <c r="AU10" s="1609"/>
      <c r="AV10" s="1609"/>
      <c r="AW10" s="1609"/>
      <c r="AX10" s="1609"/>
      <c r="AY10" s="1609"/>
      <c r="AZ10" s="1609"/>
      <c r="BA10" s="1609"/>
      <c r="BB10" s="1609"/>
      <c r="BC10" s="1609"/>
      <c r="BD10" s="1609"/>
      <c r="BE10" s="1609"/>
      <c r="BF10" s="1609"/>
      <c r="BG10" s="1609"/>
      <c r="BH10" s="1609"/>
      <c r="BI10" s="1609"/>
      <c r="BJ10" s="1609"/>
      <c r="BK10" s="1609"/>
      <c r="BL10" s="1609"/>
      <c r="BM10" s="1609"/>
      <c r="BN10" s="1609"/>
      <c r="BO10" s="1609"/>
      <c r="BP10" s="1609"/>
      <c r="BQ10" s="1609"/>
      <c r="BR10" s="1609"/>
      <c r="BS10" s="1609"/>
      <c r="BT10" s="1609"/>
      <c r="BU10" s="1609"/>
      <c r="BV10" s="1609"/>
      <c r="BW10" s="1609"/>
      <c r="BX10" s="1609"/>
      <c r="BY10" s="1609"/>
      <c r="BZ10" s="1609"/>
      <c r="CA10" s="1609"/>
      <c r="CB10" s="1609"/>
      <c r="CC10" s="1609"/>
      <c r="CD10" s="1610"/>
      <c r="CE10" s="1172"/>
      <c r="CF10" s="1173"/>
      <c r="CG10" s="1173"/>
      <c r="CH10" s="1173"/>
      <c r="CI10" s="1173"/>
      <c r="CJ10" s="1173"/>
      <c r="CK10" s="1173"/>
      <c r="CL10" s="1173"/>
      <c r="CM10" s="1173"/>
      <c r="CN10" s="1173"/>
      <c r="CO10" s="1173"/>
      <c r="CP10" s="1260"/>
      <c r="CQ10" s="1291"/>
      <c r="CR10" s="1292"/>
      <c r="CS10" s="1292"/>
      <c r="CT10" s="1292"/>
      <c r="CU10" s="1292"/>
      <c r="CV10" s="1292"/>
      <c r="CW10" s="1292"/>
      <c r="CX10" s="1292"/>
      <c r="CY10" s="1292"/>
      <c r="CZ10" s="1292"/>
      <c r="DA10" s="1292"/>
      <c r="DB10" s="1292"/>
      <c r="DC10" s="1292"/>
      <c r="DD10" s="1292"/>
      <c r="DE10" s="1292"/>
      <c r="DF10" s="1292"/>
      <c r="DG10" s="1292"/>
      <c r="DH10" s="1292"/>
      <c r="DI10" s="1292"/>
      <c r="DJ10" s="1292"/>
      <c r="DK10" s="1292"/>
      <c r="DL10" s="1292"/>
      <c r="DM10" s="1292"/>
      <c r="DN10" s="2"/>
      <c r="DO10" s="1171" t="s">
        <v>10</v>
      </c>
      <c r="DP10" s="1171"/>
      <c r="DQ10" s="1171"/>
      <c r="DR10" s="1186"/>
      <c r="DS10" s="1170" t="s">
        <v>95</v>
      </c>
      <c r="DT10" s="1171"/>
      <c r="DU10" s="1171"/>
      <c r="DV10" s="1171"/>
      <c r="DW10" s="1171"/>
      <c r="DX10" s="1171"/>
      <c r="DY10" s="1171"/>
      <c r="DZ10" s="1171"/>
      <c r="EA10" s="1171"/>
      <c r="EB10" s="1171"/>
      <c r="EC10" s="1259"/>
      <c r="ED10" s="1271" t="s">
        <v>97</v>
      </c>
      <c r="EE10" s="1162"/>
      <c r="EF10" s="1162"/>
      <c r="EG10" s="1162"/>
      <c r="EH10" s="1162"/>
      <c r="EI10" s="1162"/>
      <c r="EJ10" s="1163"/>
      <c r="EK10" s="1170" t="s">
        <v>96</v>
      </c>
      <c r="EL10" s="1171"/>
      <c r="EM10" s="1171"/>
      <c r="EN10" s="1171"/>
      <c r="EO10" s="1171"/>
      <c r="EP10" s="1171"/>
      <c r="EQ10" s="1171"/>
      <c r="ER10" s="1171"/>
      <c r="ES10" s="1171"/>
      <c r="ET10" s="1171"/>
      <c r="EU10" s="1171"/>
      <c r="EV10" s="1171"/>
      <c r="EW10" s="1171"/>
      <c r="EX10" s="1171"/>
      <c r="EY10" s="1171"/>
      <c r="EZ10" s="3"/>
      <c r="FA10" s="3"/>
      <c r="FB10" s="1171" t="s">
        <v>101</v>
      </c>
      <c r="FC10" s="1171"/>
      <c r="FD10" s="1171"/>
      <c r="FE10" s="1171"/>
      <c r="FF10" s="1171"/>
      <c r="FG10" s="1171"/>
      <c r="FH10" s="1171"/>
      <c r="FI10" s="1171"/>
      <c r="FJ10" s="1171"/>
      <c r="FK10" s="1171"/>
      <c r="FL10" s="1186"/>
      <c r="FM10" s="1170" t="s">
        <v>109</v>
      </c>
      <c r="FN10" s="1171"/>
      <c r="FO10" s="1171"/>
      <c r="FP10" s="1171"/>
      <c r="FQ10" s="1171"/>
      <c r="FR10" s="1171"/>
      <c r="FS10" s="1171"/>
      <c r="FT10" s="1171"/>
      <c r="FU10" s="1171"/>
      <c r="FV10" s="1171"/>
      <c r="FW10" s="1171"/>
      <c r="FX10" s="1171"/>
      <c r="FY10" s="1171"/>
      <c r="FZ10" s="1171"/>
      <c r="GA10" s="1171"/>
      <c r="GB10" s="1171"/>
      <c r="GC10" s="1171"/>
      <c r="GD10" s="1171"/>
      <c r="GE10" s="1171"/>
      <c r="GF10" s="1186"/>
      <c r="GG10" s="1170" t="s">
        <v>103</v>
      </c>
      <c r="GH10" s="1171"/>
      <c r="GI10" s="1171"/>
      <c r="GJ10" s="1171"/>
      <c r="GK10" s="1171"/>
      <c r="GL10" s="1171"/>
      <c r="GM10" s="1171"/>
      <c r="GN10" s="1171"/>
      <c r="GO10" s="1171"/>
      <c r="GP10" s="1171"/>
      <c r="GQ10" s="1171"/>
      <c r="GR10" s="1171"/>
      <c r="GS10" s="1186"/>
      <c r="GT10" s="1170" t="s">
        <v>104</v>
      </c>
      <c r="GU10" s="1171"/>
      <c r="GV10" s="1171"/>
      <c r="GW10" s="1171"/>
      <c r="GX10" s="1171"/>
      <c r="GY10" s="1171"/>
      <c r="GZ10" s="1171"/>
      <c r="HA10" s="1171"/>
      <c r="HB10" s="1171"/>
      <c r="HC10" s="1171"/>
      <c r="HD10" s="1171"/>
      <c r="HE10" s="1171"/>
      <c r="HF10" s="1186"/>
      <c r="HG10" s="1170" t="s">
        <v>105</v>
      </c>
      <c r="HH10" s="1171"/>
      <c r="HI10" s="1171"/>
      <c r="HJ10" s="1171"/>
      <c r="HK10" s="1171"/>
      <c r="HL10" s="1171"/>
      <c r="HM10" s="1171"/>
      <c r="HN10" s="1171"/>
      <c r="HO10" s="1171"/>
      <c r="HP10" s="1171"/>
      <c r="HQ10" s="1171"/>
      <c r="HR10" s="1171"/>
      <c r="HS10" s="1171"/>
      <c r="HT10" s="1171"/>
      <c r="HU10" s="1171"/>
      <c r="HV10" s="1171"/>
      <c r="HW10" s="1171"/>
      <c r="HX10" s="1171"/>
      <c r="HY10" s="1171"/>
      <c r="HZ10" s="3"/>
    </row>
    <row r="11" spans="1:234" ht="5.25" customHeight="1">
      <c r="A11" s="1689"/>
      <c r="B11" s="1690"/>
      <c r="C11" s="1690"/>
      <c r="D11" s="1690"/>
      <c r="E11" s="1690"/>
      <c r="F11" s="1690"/>
      <c r="G11" s="1690"/>
      <c r="H11" s="1690"/>
      <c r="I11" s="1690"/>
      <c r="J11" s="1690"/>
      <c r="K11" s="1690"/>
      <c r="L11" s="1690"/>
      <c r="M11" s="1690"/>
      <c r="N11" s="1690"/>
      <c r="O11" s="1690"/>
      <c r="P11" s="1738" t="s">
        <v>5</v>
      </c>
      <c r="Q11" s="1458"/>
      <c r="R11" s="1458"/>
      <c r="S11" s="1458"/>
      <c r="T11" s="1458"/>
      <c r="U11" s="1458"/>
      <c r="V11" s="1458"/>
      <c r="W11" s="1458"/>
      <c r="X11" s="1458"/>
      <c r="Y11" s="1458"/>
      <c r="Z11" s="1458"/>
      <c r="AA11" s="1458"/>
      <c r="AB11" s="1458"/>
      <c r="AC11" s="1459"/>
      <c r="AD11" s="1682" t="str">
        <f>入力シート!S5</f>
        <v/>
      </c>
      <c r="AE11" s="1683"/>
      <c r="AF11" s="1683"/>
      <c r="AG11" s="1683"/>
      <c r="AH11" s="1683"/>
      <c r="AI11" s="1683"/>
      <c r="AJ11" s="1683"/>
      <c r="AK11" s="1683"/>
      <c r="AL11" s="1683"/>
      <c r="AM11" s="1683"/>
      <c r="AN11" s="1683"/>
      <c r="AO11" s="1683"/>
      <c r="AP11" s="1683"/>
      <c r="AQ11" s="1683"/>
      <c r="AR11" s="1683"/>
      <c r="AS11" s="1683"/>
      <c r="AT11" s="1683"/>
      <c r="AU11" s="1683"/>
      <c r="AV11" s="1683"/>
      <c r="AW11" s="1683"/>
      <c r="AX11" s="1683"/>
      <c r="AY11" s="1683"/>
      <c r="AZ11" s="1683"/>
      <c r="BA11" s="1683"/>
      <c r="BB11" s="1683"/>
      <c r="BC11" s="1683"/>
      <c r="BD11" s="1683"/>
      <c r="BE11" s="1683"/>
      <c r="BF11" s="1683"/>
      <c r="BG11" s="1683"/>
      <c r="BH11" s="1683"/>
      <c r="BI11" s="1683"/>
      <c r="BJ11" s="1683"/>
      <c r="BK11" s="1683"/>
      <c r="BL11" s="1683"/>
      <c r="BM11" s="1683"/>
      <c r="BN11" s="1683"/>
      <c r="BO11" s="1683"/>
      <c r="BP11" s="1683"/>
      <c r="BQ11" s="1683"/>
      <c r="BR11" s="1683"/>
      <c r="BS11" s="1683"/>
      <c r="BT11" s="1683"/>
      <c r="BU11" s="1683"/>
      <c r="BV11" s="1683"/>
      <c r="BW11" s="1683"/>
      <c r="BX11" s="1683"/>
      <c r="BY11" s="1683"/>
      <c r="BZ11" s="1683"/>
      <c r="CA11" s="1683"/>
      <c r="CB11" s="1683"/>
      <c r="CC11" s="1683"/>
      <c r="CD11" s="1684"/>
      <c r="CE11" s="1600" t="s">
        <v>3</v>
      </c>
      <c r="CF11" s="1261"/>
      <c r="CG11" s="1261"/>
      <c r="CH11" s="1261"/>
      <c r="CI11" s="1261"/>
      <c r="CJ11" s="1261"/>
      <c r="CK11" s="1261"/>
      <c r="CL11" s="1261"/>
      <c r="CM11" s="1261"/>
      <c r="CN11" s="1261"/>
      <c r="CO11" s="1261"/>
      <c r="CP11" s="1601"/>
      <c r="CQ11" s="1287" t="str">
        <f>入力シート!T5</f>
        <v/>
      </c>
      <c r="CR11" s="1288"/>
      <c r="CS11" s="1288"/>
      <c r="CT11" s="1288"/>
      <c r="CU11" s="1288"/>
      <c r="CV11" s="1288"/>
      <c r="CW11" s="1288"/>
      <c r="CX11" s="1288"/>
      <c r="CY11" s="1288"/>
      <c r="CZ11" s="1288"/>
      <c r="DA11" s="1288"/>
      <c r="DB11" s="1288"/>
      <c r="DC11" s="1288"/>
      <c r="DD11" s="1288"/>
      <c r="DE11" s="1288"/>
      <c r="DF11" s="1288"/>
      <c r="DG11" s="1288"/>
      <c r="DH11" s="1288"/>
      <c r="DI11" s="1288"/>
      <c r="DJ11" s="1288"/>
      <c r="DK11" s="1288"/>
      <c r="DL11" s="1288"/>
      <c r="DM11" s="1288"/>
      <c r="DN11" s="2"/>
      <c r="DO11" s="1173"/>
      <c r="DP11" s="1173"/>
      <c r="DQ11" s="1173"/>
      <c r="DR11" s="1192"/>
      <c r="DS11" s="1172"/>
      <c r="DT11" s="1173"/>
      <c r="DU11" s="1173"/>
      <c r="DV11" s="1173"/>
      <c r="DW11" s="1173"/>
      <c r="DX11" s="1173"/>
      <c r="DY11" s="1173"/>
      <c r="DZ11" s="1173"/>
      <c r="EA11" s="1173"/>
      <c r="EB11" s="1173"/>
      <c r="EC11" s="1260"/>
      <c r="ED11" s="1272"/>
      <c r="EE11" s="1273"/>
      <c r="EF11" s="1273"/>
      <c r="EG11" s="1273"/>
      <c r="EH11" s="1273"/>
      <c r="EI11" s="1273"/>
      <c r="EJ11" s="1274"/>
      <c r="EK11" s="1187"/>
      <c r="EL11" s="1188"/>
      <c r="EM11" s="1188"/>
      <c r="EN11" s="1188"/>
      <c r="EO11" s="1188"/>
      <c r="EP11" s="1188"/>
      <c r="EQ11" s="1188"/>
      <c r="ER11" s="1188"/>
      <c r="ES11" s="1188"/>
      <c r="ET11" s="1188"/>
      <c r="EU11" s="1188"/>
      <c r="EV11" s="1188"/>
      <c r="EW11" s="1188"/>
      <c r="EX11" s="1188"/>
      <c r="EY11" s="1188"/>
      <c r="EZ11" s="3"/>
      <c r="FA11" s="3"/>
      <c r="FB11" s="1173"/>
      <c r="FC11" s="1173"/>
      <c r="FD11" s="1173"/>
      <c r="FE11" s="1173"/>
      <c r="FF11" s="1173"/>
      <c r="FG11" s="1173"/>
      <c r="FH11" s="1173"/>
      <c r="FI11" s="1173"/>
      <c r="FJ11" s="1173"/>
      <c r="FK11" s="1173"/>
      <c r="FL11" s="1192"/>
      <c r="FM11" s="1172"/>
      <c r="FN11" s="1173"/>
      <c r="FO11" s="1173"/>
      <c r="FP11" s="1173"/>
      <c r="FQ11" s="1173"/>
      <c r="FR11" s="1173"/>
      <c r="FS11" s="1173"/>
      <c r="FT11" s="1173"/>
      <c r="FU11" s="1173"/>
      <c r="FV11" s="1173"/>
      <c r="FW11" s="1173"/>
      <c r="FX11" s="1173"/>
      <c r="FY11" s="1173"/>
      <c r="FZ11" s="1173"/>
      <c r="GA11" s="1173"/>
      <c r="GB11" s="1173"/>
      <c r="GC11" s="1173"/>
      <c r="GD11" s="1173"/>
      <c r="GE11" s="1173"/>
      <c r="GF11" s="1192"/>
      <c r="GG11" s="1187"/>
      <c r="GH11" s="1188"/>
      <c r="GI11" s="1188"/>
      <c r="GJ11" s="1188"/>
      <c r="GK11" s="1188"/>
      <c r="GL11" s="1188"/>
      <c r="GM11" s="1188"/>
      <c r="GN11" s="1188"/>
      <c r="GO11" s="1188"/>
      <c r="GP11" s="1188"/>
      <c r="GQ11" s="1188"/>
      <c r="GR11" s="1188"/>
      <c r="GS11" s="1189"/>
      <c r="GT11" s="1187"/>
      <c r="GU11" s="1188"/>
      <c r="GV11" s="1188"/>
      <c r="GW11" s="1188"/>
      <c r="GX11" s="1188"/>
      <c r="GY11" s="1188"/>
      <c r="GZ11" s="1188"/>
      <c r="HA11" s="1188"/>
      <c r="HB11" s="1188"/>
      <c r="HC11" s="1188"/>
      <c r="HD11" s="1188"/>
      <c r="HE11" s="1188"/>
      <c r="HF11" s="1189"/>
      <c r="HG11" s="1172"/>
      <c r="HH11" s="1173"/>
      <c r="HI11" s="1173"/>
      <c r="HJ11" s="1173"/>
      <c r="HK11" s="1173"/>
      <c r="HL11" s="1173"/>
      <c r="HM11" s="1173"/>
      <c r="HN11" s="1173"/>
      <c r="HO11" s="1173"/>
      <c r="HP11" s="1173"/>
      <c r="HQ11" s="1173"/>
      <c r="HR11" s="1173"/>
      <c r="HS11" s="1173"/>
      <c r="HT11" s="1173"/>
      <c r="HU11" s="1173"/>
      <c r="HV11" s="1173"/>
      <c r="HW11" s="1173"/>
      <c r="HX11" s="1173"/>
      <c r="HY11" s="1173"/>
      <c r="HZ11" s="3"/>
    </row>
    <row r="12" spans="1:234" ht="5.25" customHeight="1">
      <c r="A12" s="1689"/>
      <c r="B12" s="1690"/>
      <c r="C12" s="1690"/>
      <c r="D12" s="1690"/>
      <c r="E12" s="1690"/>
      <c r="F12" s="1690"/>
      <c r="G12" s="1690"/>
      <c r="H12" s="1690"/>
      <c r="I12" s="1690"/>
      <c r="J12" s="1690"/>
      <c r="K12" s="1690"/>
      <c r="L12" s="1690"/>
      <c r="M12" s="1690"/>
      <c r="N12" s="1690"/>
      <c r="O12" s="1690"/>
      <c r="P12" s="1460"/>
      <c r="Q12" s="1461"/>
      <c r="R12" s="1461"/>
      <c r="S12" s="1461"/>
      <c r="T12" s="1461"/>
      <c r="U12" s="1461"/>
      <c r="V12" s="1461"/>
      <c r="W12" s="1461"/>
      <c r="X12" s="1461"/>
      <c r="Y12" s="1461"/>
      <c r="Z12" s="1461"/>
      <c r="AA12" s="1461"/>
      <c r="AB12" s="1461"/>
      <c r="AC12" s="1462"/>
      <c r="AD12" s="1605"/>
      <c r="AE12" s="1606"/>
      <c r="AF12" s="1606"/>
      <c r="AG12" s="1606"/>
      <c r="AH12" s="1606"/>
      <c r="AI12" s="1606"/>
      <c r="AJ12" s="1606"/>
      <c r="AK12" s="1606"/>
      <c r="AL12" s="1606"/>
      <c r="AM12" s="1606"/>
      <c r="AN12" s="1606"/>
      <c r="AO12" s="1606"/>
      <c r="AP12" s="1606"/>
      <c r="AQ12" s="1606"/>
      <c r="AR12" s="1606"/>
      <c r="AS12" s="1606"/>
      <c r="AT12" s="1606"/>
      <c r="AU12" s="1606"/>
      <c r="AV12" s="1606"/>
      <c r="AW12" s="1606"/>
      <c r="AX12" s="1606"/>
      <c r="AY12" s="1606"/>
      <c r="AZ12" s="1606"/>
      <c r="BA12" s="1606"/>
      <c r="BB12" s="1606"/>
      <c r="BC12" s="1606"/>
      <c r="BD12" s="1606"/>
      <c r="BE12" s="1606"/>
      <c r="BF12" s="1606"/>
      <c r="BG12" s="1606"/>
      <c r="BH12" s="1606"/>
      <c r="BI12" s="1606"/>
      <c r="BJ12" s="1606"/>
      <c r="BK12" s="1606"/>
      <c r="BL12" s="1606"/>
      <c r="BM12" s="1606"/>
      <c r="BN12" s="1606"/>
      <c r="BO12" s="1606"/>
      <c r="BP12" s="1606"/>
      <c r="BQ12" s="1606"/>
      <c r="BR12" s="1606"/>
      <c r="BS12" s="1606"/>
      <c r="BT12" s="1606"/>
      <c r="BU12" s="1606"/>
      <c r="BV12" s="1606"/>
      <c r="BW12" s="1606"/>
      <c r="BX12" s="1606"/>
      <c r="BY12" s="1606"/>
      <c r="BZ12" s="1606"/>
      <c r="CA12" s="1606"/>
      <c r="CB12" s="1606"/>
      <c r="CC12" s="1606"/>
      <c r="CD12" s="1607"/>
      <c r="CE12" s="1170"/>
      <c r="CF12" s="1171"/>
      <c r="CG12" s="1171"/>
      <c r="CH12" s="1171"/>
      <c r="CI12" s="1171"/>
      <c r="CJ12" s="1171"/>
      <c r="CK12" s="1171"/>
      <c r="CL12" s="1171"/>
      <c r="CM12" s="1171"/>
      <c r="CN12" s="1171"/>
      <c r="CO12" s="1171"/>
      <c r="CP12" s="1259"/>
      <c r="CQ12" s="1289"/>
      <c r="CR12" s="1290"/>
      <c r="CS12" s="1290"/>
      <c r="CT12" s="1290"/>
      <c r="CU12" s="1290"/>
      <c r="CV12" s="1290"/>
      <c r="CW12" s="1290"/>
      <c r="CX12" s="1290"/>
      <c r="CY12" s="1290"/>
      <c r="CZ12" s="1290"/>
      <c r="DA12" s="1290"/>
      <c r="DB12" s="1290"/>
      <c r="DC12" s="1290"/>
      <c r="DD12" s="1290"/>
      <c r="DE12" s="1290"/>
      <c r="DF12" s="1290"/>
      <c r="DG12" s="1290"/>
      <c r="DH12" s="1290"/>
      <c r="DI12" s="1290"/>
      <c r="DJ12" s="1290"/>
      <c r="DK12" s="1290"/>
      <c r="DL12" s="1290"/>
      <c r="DM12" s="1290"/>
      <c r="DN12" s="2"/>
      <c r="DO12" s="1193">
        <v>1</v>
      </c>
      <c r="DP12" s="1193"/>
      <c r="DQ12" s="1193"/>
      <c r="DR12" s="1194"/>
      <c r="DS12" s="2057"/>
      <c r="DT12" s="2057"/>
      <c r="DU12" s="2057"/>
      <c r="DV12" s="2057"/>
      <c r="DW12" s="2057"/>
      <c r="DX12" s="2057"/>
      <c r="DY12" s="2057"/>
      <c r="DZ12" s="2057"/>
      <c r="EA12" s="2058"/>
      <c r="EB12" s="1392" t="s">
        <v>151</v>
      </c>
      <c r="EC12" s="1393"/>
      <c r="ED12" s="1504"/>
      <c r="EE12" s="1504"/>
      <c r="EF12" s="1504"/>
      <c r="EG12" s="1504"/>
      <c r="EH12" s="1504"/>
      <c r="EI12" s="1504"/>
      <c r="EJ12" s="1504"/>
      <c r="EK12" s="1388" t="str">
        <f>IF(入力シート!I34="","",入力シート!I34)</f>
        <v/>
      </c>
      <c r="EL12" s="1388"/>
      <c r="EM12" s="1388"/>
      <c r="EN12" s="1388"/>
      <c r="EO12" s="1388"/>
      <c r="EP12" s="1388"/>
      <c r="EQ12" s="1388"/>
      <c r="ER12" s="1388"/>
      <c r="ES12" s="1388"/>
      <c r="ET12" s="1388"/>
      <c r="EU12" s="1388"/>
      <c r="EV12" s="1388"/>
      <c r="EW12" s="1389"/>
      <c r="EX12" s="1133" t="s">
        <v>151</v>
      </c>
      <c r="EY12" s="1134"/>
      <c r="EZ12" s="3"/>
      <c r="FA12" s="3"/>
      <c r="FB12" s="1232" t="str">
        <f>IF(入力シート!C33="",IF(入力シート!C34="","",入力シート!B34),入力シート!B33)</f>
        <v/>
      </c>
      <c r="FC12" s="1232"/>
      <c r="FD12" s="1232"/>
      <c r="FE12" s="1232"/>
      <c r="FF12" s="1232"/>
      <c r="FG12" s="1232"/>
      <c r="FH12" s="1232"/>
      <c r="FI12" s="1232"/>
      <c r="FJ12" s="1232"/>
      <c r="FK12" s="1232"/>
      <c r="FL12" s="1233"/>
      <c r="FM12" s="1180"/>
      <c r="FN12" s="1181"/>
      <c r="FO12" s="1181"/>
      <c r="FP12" s="1181"/>
      <c r="FQ12" s="1181"/>
      <c r="FR12" s="1181"/>
      <c r="FS12" s="1181"/>
      <c r="FT12" s="1181"/>
      <c r="FU12" s="1181"/>
      <c r="FV12" s="1181"/>
      <c r="FW12" s="1181"/>
      <c r="FX12" s="1181"/>
      <c r="FY12" s="1181"/>
      <c r="FZ12" s="1181"/>
      <c r="GA12" s="1181"/>
      <c r="GB12" s="1181"/>
      <c r="GC12" s="1181"/>
      <c r="GD12" s="1181"/>
      <c r="GE12" s="1181"/>
      <c r="GF12" s="1182"/>
      <c r="GG12" s="1154" t="str">
        <f>IF(入力シート!C33="",IF(入力シート!C34="","",入力シート!C34),入力シート!C33)</f>
        <v/>
      </c>
      <c r="GH12" s="1155"/>
      <c r="GI12" s="1155"/>
      <c r="GJ12" s="1155"/>
      <c r="GK12" s="1155"/>
      <c r="GL12" s="1155"/>
      <c r="GM12" s="1155"/>
      <c r="GN12" s="1155"/>
      <c r="GO12" s="1155"/>
      <c r="GP12" s="1155"/>
      <c r="GQ12" s="1155"/>
      <c r="GR12" s="1133" t="s">
        <v>151</v>
      </c>
      <c r="GS12" s="1133"/>
      <c r="GT12" s="1141" t="str">
        <f>IF(入力シート!C33="",IF(入力シート!E34="","",入力シート!E34),入力シート!E33)</f>
        <v/>
      </c>
      <c r="GU12" s="1142"/>
      <c r="GV12" s="1142"/>
      <c r="GW12" s="1142"/>
      <c r="GX12" s="1142"/>
      <c r="GY12" s="1142"/>
      <c r="GZ12" s="1142"/>
      <c r="HA12" s="1142"/>
      <c r="HB12" s="1142"/>
      <c r="HC12" s="1142"/>
      <c r="HD12" s="1142"/>
      <c r="HE12" s="1133" t="s">
        <v>151</v>
      </c>
      <c r="HF12" s="1133"/>
      <c r="HG12" s="1137"/>
      <c r="HH12" s="1138"/>
      <c r="HI12" s="1138"/>
      <c r="HJ12" s="1138"/>
      <c r="HK12" s="1138"/>
      <c r="HL12" s="1138"/>
      <c r="HM12" s="1138"/>
      <c r="HN12" s="1138"/>
      <c r="HO12" s="1138"/>
      <c r="HP12" s="1138"/>
      <c r="HQ12" s="1138"/>
      <c r="HR12" s="1138"/>
      <c r="HS12" s="1138"/>
      <c r="HT12" s="1138"/>
      <c r="HU12" s="1138"/>
      <c r="HV12" s="1138"/>
      <c r="HW12" s="1138"/>
      <c r="HX12" s="1133" t="s">
        <v>151</v>
      </c>
      <c r="HY12" s="1134"/>
      <c r="HZ12" s="3"/>
    </row>
    <row r="13" spans="1:234" ht="5.25" customHeight="1">
      <c r="A13" s="1689"/>
      <c r="B13" s="1690"/>
      <c r="C13" s="1690"/>
      <c r="D13" s="1690"/>
      <c r="E13" s="1690"/>
      <c r="F13" s="1690"/>
      <c r="G13" s="1690"/>
      <c r="H13" s="1690"/>
      <c r="I13" s="1690"/>
      <c r="J13" s="1690"/>
      <c r="K13" s="1690"/>
      <c r="L13" s="1690"/>
      <c r="M13" s="1690"/>
      <c r="N13" s="1690"/>
      <c r="O13" s="1690"/>
      <c r="P13" s="1460"/>
      <c r="Q13" s="1461"/>
      <c r="R13" s="1461"/>
      <c r="S13" s="1461"/>
      <c r="T13" s="1461"/>
      <c r="U13" s="1461"/>
      <c r="V13" s="1461"/>
      <c r="W13" s="1461"/>
      <c r="X13" s="1461"/>
      <c r="Y13" s="1461"/>
      <c r="Z13" s="1461"/>
      <c r="AA13" s="1461"/>
      <c r="AB13" s="1461"/>
      <c r="AC13" s="1462"/>
      <c r="AD13" s="1605"/>
      <c r="AE13" s="1606"/>
      <c r="AF13" s="1606"/>
      <c r="AG13" s="1606"/>
      <c r="AH13" s="1606"/>
      <c r="AI13" s="1606"/>
      <c r="AJ13" s="1606"/>
      <c r="AK13" s="1606"/>
      <c r="AL13" s="1606"/>
      <c r="AM13" s="1606"/>
      <c r="AN13" s="1606"/>
      <c r="AO13" s="1606"/>
      <c r="AP13" s="1606"/>
      <c r="AQ13" s="1606"/>
      <c r="AR13" s="1606"/>
      <c r="AS13" s="1606"/>
      <c r="AT13" s="1606"/>
      <c r="AU13" s="1606"/>
      <c r="AV13" s="1606"/>
      <c r="AW13" s="1606"/>
      <c r="AX13" s="1606"/>
      <c r="AY13" s="1606"/>
      <c r="AZ13" s="1606"/>
      <c r="BA13" s="1606"/>
      <c r="BB13" s="1606"/>
      <c r="BC13" s="1606"/>
      <c r="BD13" s="1606"/>
      <c r="BE13" s="1606"/>
      <c r="BF13" s="1606"/>
      <c r="BG13" s="1606"/>
      <c r="BH13" s="1606"/>
      <c r="BI13" s="1606"/>
      <c r="BJ13" s="1606"/>
      <c r="BK13" s="1606"/>
      <c r="BL13" s="1606"/>
      <c r="BM13" s="1606"/>
      <c r="BN13" s="1606"/>
      <c r="BO13" s="1606"/>
      <c r="BP13" s="1606"/>
      <c r="BQ13" s="1606"/>
      <c r="BR13" s="1606"/>
      <c r="BS13" s="1606"/>
      <c r="BT13" s="1606"/>
      <c r="BU13" s="1606"/>
      <c r="BV13" s="1606"/>
      <c r="BW13" s="1606"/>
      <c r="BX13" s="1606"/>
      <c r="BY13" s="1606"/>
      <c r="BZ13" s="1606"/>
      <c r="CA13" s="1606"/>
      <c r="CB13" s="1606"/>
      <c r="CC13" s="1606"/>
      <c r="CD13" s="1607"/>
      <c r="CE13" s="1170"/>
      <c r="CF13" s="1171"/>
      <c r="CG13" s="1171"/>
      <c r="CH13" s="1171"/>
      <c r="CI13" s="1171"/>
      <c r="CJ13" s="1171"/>
      <c r="CK13" s="1171"/>
      <c r="CL13" s="1171"/>
      <c r="CM13" s="1171"/>
      <c r="CN13" s="1171"/>
      <c r="CO13" s="1171"/>
      <c r="CP13" s="1259"/>
      <c r="CQ13" s="1289"/>
      <c r="CR13" s="1290"/>
      <c r="CS13" s="1290"/>
      <c r="CT13" s="1290"/>
      <c r="CU13" s="1290"/>
      <c r="CV13" s="1290"/>
      <c r="CW13" s="1290"/>
      <c r="CX13" s="1290"/>
      <c r="CY13" s="1290"/>
      <c r="CZ13" s="1290"/>
      <c r="DA13" s="1290"/>
      <c r="DB13" s="1290"/>
      <c r="DC13" s="1290"/>
      <c r="DD13" s="1290"/>
      <c r="DE13" s="1290"/>
      <c r="DF13" s="1290"/>
      <c r="DG13" s="1290"/>
      <c r="DH13" s="1290"/>
      <c r="DI13" s="1290"/>
      <c r="DJ13" s="1290"/>
      <c r="DK13" s="1290"/>
      <c r="DL13" s="1290"/>
      <c r="DM13" s="1290"/>
      <c r="DN13" s="2"/>
      <c r="DO13" s="1195"/>
      <c r="DP13" s="1195"/>
      <c r="DQ13" s="1195"/>
      <c r="DR13" s="1196"/>
      <c r="DS13" s="2057"/>
      <c r="DT13" s="2057"/>
      <c r="DU13" s="2057"/>
      <c r="DV13" s="2057"/>
      <c r="DW13" s="2057"/>
      <c r="DX13" s="2057"/>
      <c r="DY13" s="2057"/>
      <c r="DZ13" s="2057"/>
      <c r="EA13" s="2058"/>
      <c r="EB13" s="1392"/>
      <c r="EC13" s="1393"/>
      <c r="ED13" s="1504"/>
      <c r="EE13" s="1504"/>
      <c r="EF13" s="1504"/>
      <c r="EG13" s="1504"/>
      <c r="EH13" s="1504"/>
      <c r="EI13" s="1504"/>
      <c r="EJ13" s="1504"/>
      <c r="EK13" s="1388"/>
      <c r="EL13" s="1388"/>
      <c r="EM13" s="1388"/>
      <c r="EN13" s="1388"/>
      <c r="EO13" s="1388"/>
      <c r="EP13" s="1388"/>
      <c r="EQ13" s="1388"/>
      <c r="ER13" s="1388"/>
      <c r="ES13" s="1388"/>
      <c r="ET13" s="1388"/>
      <c r="EU13" s="1388"/>
      <c r="EV13" s="1388"/>
      <c r="EW13" s="1389"/>
      <c r="EX13" s="1153"/>
      <c r="EY13" s="1206"/>
      <c r="EZ13" s="3"/>
      <c r="FA13" s="3"/>
      <c r="FB13" s="1230"/>
      <c r="FC13" s="1230"/>
      <c r="FD13" s="1230"/>
      <c r="FE13" s="1230"/>
      <c r="FF13" s="1230"/>
      <c r="FG13" s="1230"/>
      <c r="FH13" s="1230"/>
      <c r="FI13" s="1230"/>
      <c r="FJ13" s="1230"/>
      <c r="FK13" s="1230"/>
      <c r="FL13" s="1234"/>
      <c r="FM13" s="1235"/>
      <c r="FN13" s="1236"/>
      <c r="FO13" s="1236"/>
      <c r="FP13" s="1236"/>
      <c r="FQ13" s="1236"/>
      <c r="FR13" s="1236"/>
      <c r="FS13" s="1236"/>
      <c r="FT13" s="1236"/>
      <c r="FU13" s="1236"/>
      <c r="FV13" s="1236"/>
      <c r="FW13" s="1236"/>
      <c r="FX13" s="1236"/>
      <c r="FY13" s="1236"/>
      <c r="FZ13" s="1236"/>
      <c r="GA13" s="1236"/>
      <c r="GB13" s="1236"/>
      <c r="GC13" s="1236"/>
      <c r="GD13" s="1236"/>
      <c r="GE13" s="1236"/>
      <c r="GF13" s="1237"/>
      <c r="GG13" s="1156"/>
      <c r="GH13" s="1157"/>
      <c r="GI13" s="1157"/>
      <c r="GJ13" s="1157"/>
      <c r="GK13" s="1157"/>
      <c r="GL13" s="1157"/>
      <c r="GM13" s="1157"/>
      <c r="GN13" s="1157"/>
      <c r="GO13" s="1157"/>
      <c r="GP13" s="1157"/>
      <c r="GQ13" s="1157"/>
      <c r="GR13" s="1153"/>
      <c r="GS13" s="1153"/>
      <c r="GT13" s="1143"/>
      <c r="GU13" s="1144"/>
      <c r="GV13" s="1144"/>
      <c r="GW13" s="1144"/>
      <c r="GX13" s="1144"/>
      <c r="GY13" s="1144"/>
      <c r="GZ13" s="1144"/>
      <c r="HA13" s="1144"/>
      <c r="HB13" s="1144"/>
      <c r="HC13" s="1144"/>
      <c r="HD13" s="1144"/>
      <c r="HE13" s="1153"/>
      <c r="HF13" s="1153"/>
      <c r="HG13" s="1149"/>
      <c r="HH13" s="1150"/>
      <c r="HI13" s="1150"/>
      <c r="HJ13" s="1150"/>
      <c r="HK13" s="1150"/>
      <c r="HL13" s="1150"/>
      <c r="HM13" s="1150"/>
      <c r="HN13" s="1150"/>
      <c r="HO13" s="1150"/>
      <c r="HP13" s="1150"/>
      <c r="HQ13" s="1150"/>
      <c r="HR13" s="1150"/>
      <c r="HS13" s="1150"/>
      <c r="HT13" s="1150"/>
      <c r="HU13" s="1150"/>
      <c r="HV13" s="1150"/>
      <c r="HW13" s="1150"/>
      <c r="HX13" s="1135"/>
      <c r="HY13" s="1136"/>
      <c r="HZ13" s="3"/>
    </row>
    <row r="14" spans="1:234" ht="5.25" customHeight="1">
      <c r="A14" s="1691" t="s">
        <v>13</v>
      </c>
      <c r="B14" s="1150"/>
      <c r="C14" s="1150"/>
      <c r="D14" s="1150"/>
      <c r="E14" s="1150"/>
      <c r="F14" s="1150"/>
      <c r="G14" s="1150"/>
      <c r="H14" s="1150"/>
      <c r="I14" s="1150"/>
      <c r="J14" s="1150"/>
      <c r="K14" s="1150"/>
      <c r="L14" s="1150"/>
      <c r="M14" s="1150"/>
      <c r="N14" s="1150"/>
      <c r="O14" s="1150"/>
      <c r="P14" s="1463"/>
      <c r="Q14" s="1464"/>
      <c r="R14" s="1464"/>
      <c r="S14" s="1464"/>
      <c r="T14" s="1464"/>
      <c r="U14" s="1464"/>
      <c r="V14" s="1464"/>
      <c r="W14" s="1464"/>
      <c r="X14" s="1464"/>
      <c r="Y14" s="1464"/>
      <c r="Z14" s="1464"/>
      <c r="AA14" s="1464"/>
      <c r="AB14" s="1464"/>
      <c r="AC14" s="1465"/>
      <c r="AD14" s="1608"/>
      <c r="AE14" s="1609"/>
      <c r="AF14" s="1609"/>
      <c r="AG14" s="1609"/>
      <c r="AH14" s="1609"/>
      <c r="AI14" s="1609"/>
      <c r="AJ14" s="1609"/>
      <c r="AK14" s="1609"/>
      <c r="AL14" s="1609"/>
      <c r="AM14" s="1609"/>
      <c r="AN14" s="1609"/>
      <c r="AO14" s="1609"/>
      <c r="AP14" s="1609"/>
      <c r="AQ14" s="1609"/>
      <c r="AR14" s="1609"/>
      <c r="AS14" s="1609"/>
      <c r="AT14" s="1609"/>
      <c r="AU14" s="1609"/>
      <c r="AV14" s="1609"/>
      <c r="AW14" s="1609"/>
      <c r="AX14" s="1609"/>
      <c r="AY14" s="1609"/>
      <c r="AZ14" s="1609"/>
      <c r="BA14" s="1609"/>
      <c r="BB14" s="1609"/>
      <c r="BC14" s="1609"/>
      <c r="BD14" s="1609"/>
      <c r="BE14" s="1609"/>
      <c r="BF14" s="1609"/>
      <c r="BG14" s="1609"/>
      <c r="BH14" s="1609"/>
      <c r="BI14" s="1609"/>
      <c r="BJ14" s="1609"/>
      <c r="BK14" s="1609"/>
      <c r="BL14" s="1609"/>
      <c r="BM14" s="1609"/>
      <c r="BN14" s="1609"/>
      <c r="BO14" s="1609"/>
      <c r="BP14" s="1609"/>
      <c r="BQ14" s="1609"/>
      <c r="BR14" s="1609"/>
      <c r="BS14" s="1609"/>
      <c r="BT14" s="1609"/>
      <c r="BU14" s="1609"/>
      <c r="BV14" s="1609"/>
      <c r="BW14" s="1609"/>
      <c r="BX14" s="1609"/>
      <c r="BY14" s="1609"/>
      <c r="BZ14" s="1609"/>
      <c r="CA14" s="1609"/>
      <c r="CB14" s="1609"/>
      <c r="CC14" s="1609"/>
      <c r="CD14" s="1610"/>
      <c r="CE14" s="1172"/>
      <c r="CF14" s="1173"/>
      <c r="CG14" s="1173"/>
      <c r="CH14" s="1173"/>
      <c r="CI14" s="1173"/>
      <c r="CJ14" s="1173"/>
      <c r="CK14" s="1173"/>
      <c r="CL14" s="1173"/>
      <c r="CM14" s="1173"/>
      <c r="CN14" s="1173"/>
      <c r="CO14" s="1173"/>
      <c r="CP14" s="1260"/>
      <c r="CQ14" s="1291"/>
      <c r="CR14" s="1292"/>
      <c r="CS14" s="1292"/>
      <c r="CT14" s="1292"/>
      <c r="CU14" s="1292"/>
      <c r="CV14" s="1292"/>
      <c r="CW14" s="1292"/>
      <c r="CX14" s="1292"/>
      <c r="CY14" s="1292"/>
      <c r="CZ14" s="1292"/>
      <c r="DA14" s="1292"/>
      <c r="DB14" s="1292"/>
      <c r="DC14" s="1292"/>
      <c r="DD14" s="1292"/>
      <c r="DE14" s="1292"/>
      <c r="DF14" s="1292"/>
      <c r="DG14" s="1292"/>
      <c r="DH14" s="1292"/>
      <c r="DI14" s="1292"/>
      <c r="DJ14" s="1292"/>
      <c r="DK14" s="1292"/>
      <c r="DL14" s="1292"/>
      <c r="DM14" s="1292"/>
      <c r="DN14" s="2"/>
      <c r="DO14" s="1241">
        <v>2</v>
      </c>
      <c r="DP14" s="1241"/>
      <c r="DQ14" s="1241"/>
      <c r="DR14" s="1242"/>
      <c r="DS14" s="2057"/>
      <c r="DT14" s="2057"/>
      <c r="DU14" s="2057"/>
      <c r="DV14" s="2057"/>
      <c r="DW14" s="2057"/>
      <c r="DX14" s="2057"/>
      <c r="DY14" s="2057"/>
      <c r="DZ14" s="2057"/>
      <c r="EA14" s="2058"/>
      <c r="EB14" s="2059"/>
      <c r="EC14" s="1407"/>
      <c r="ED14" s="1504"/>
      <c r="EE14" s="1504"/>
      <c r="EF14" s="1504"/>
      <c r="EG14" s="1504"/>
      <c r="EH14" s="1504"/>
      <c r="EI14" s="1504"/>
      <c r="EJ14" s="1504"/>
      <c r="EK14" s="1388" t="str">
        <f>IF(入力シート!I35="","",入力シート!I35)</f>
        <v/>
      </c>
      <c r="EL14" s="1388"/>
      <c r="EM14" s="1388"/>
      <c r="EN14" s="1388"/>
      <c r="EO14" s="1388"/>
      <c r="EP14" s="1388"/>
      <c r="EQ14" s="1388"/>
      <c r="ER14" s="1388"/>
      <c r="ES14" s="1388"/>
      <c r="ET14" s="1388"/>
      <c r="EU14" s="1388"/>
      <c r="EV14" s="1388"/>
      <c r="EW14" s="1389"/>
      <c r="EX14" s="1202"/>
      <c r="EY14" s="1214"/>
      <c r="EZ14" s="3"/>
      <c r="FA14" s="3"/>
      <c r="FB14" s="1176" t="str">
        <f>IF(入力シート!C33="","",入力シート!B34)</f>
        <v/>
      </c>
      <c r="FC14" s="1176"/>
      <c r="FD14" s="1176"/>
      <c r="FE14" s="1176"/>
      <c r="FF14" s="1176"/>
      <c r="FG14" s="1176"/>
      <c r="FH14" s="1176"/>
      <c r="FI14" s="1176"/>
      <c r="FJ14" s="1176"/>
      <c r="FK14" s="1176"/>
      <c r="FL14" s="1177"/>
      <c r="FM14" s="1180"/>
      <c r="FN14" s="1181"/>
      <c r="FO14" s="1181"/>
      <c r="FP14" s="1181"/>
      <c r="FQ14" s="1181"/>
      <c r="FR14" s="1181"/>
      <c r="FS14" s="1181"/>
      <c r="FT14" s="1181"/>
      <c r="FU14" s="1181"/>
      <c r="FV14" s="1181"/>
      <c r="FW14" s="1181"/>
      <c r="FX14" s="1181"/>
      <c r="FY14" s="1181"/>
      <c r="FZ14" s="1181"/>
      <c r="GA14" s="1181"/>
      <c r="GB14" s="1181"/>
      <c r="GC14" s="1181"/>
      <c r="GD14" s="1181"/>
      <c r="GE14" s="1181"/>
      <c r="GF14" s="1182"/>
      <c r="GG14" s="1155" t="str">
        <f>IF(入力シート!C33="","",入力シート!C34)</f>
        <v/>
      </c>
      <c r="GH14" s="1155"/>
      <c r="GI14" s="1155"/>
      <c r="GJ14" s="1155"/>
      <c r="GK14" s="1155"/>
      <c r="GL14" s="1155"/>
      <c r="GM14" s="1155"/>
      <c r="GN14" s="1155"/>
      <c r="GO14" s="1155"/>
      <c r="GP14" s="1155"/>
      <c r="GQ14" s="1155"/>
      <c r="GR14" s="1145"/>
      <c r="GS14" s="1158"/>
      <c r="GT14" s="1141" t="str">
        <f>IF(入力シート!C33="","",入力シート!E34)</f>
        <v/>
      </c>
      <c r="GU14" s="1142"/>
      <c r="GV14" s="1142"/>
      <c r="GW14" s="1142"/>
      <c r="GX14" s="1142"/>
      <c r="GY14" s="1142"/>
      <c r="GZ14" s="1142"/>
      <c r="HA14" s="1142"/>
      <c r="HB14" s="1142"/>
      <c r="HC14" s="1142"/>
      <c r="HD14" s="1142"/>
      <c r="HE14" s="1145"/>
      <c r="HF14" s="1145"/>
      <c r="HG14" s="1149"/>
      <c r="HH14" s="1150"/>
      <c r="HI14" s="1150"/>
      <c r="HJ14" s="1150"/>
      <c r="HK14" s="1150"/>
      <c r="HL14" s="1150"/>
      <c r="HM14" s="1150"/>
      <c r="HN14" s="1150"/>
      <c r="HO14" s="1150"/>
      <c r="HP14" s="1150"/>
      <c r="HQ14" s="1150"/>
      <c r="HR14" s="1150"/>
      <c r="HS14" s="1150"/>
      <c r="HT14" s="1150"/>
      <c r="HU14" s="1150"/>
      <c r="HV14" s="1150"/>
      <c r="HW14" s="1150"/>
      <c r="HX14" s="1135"/>
      <c r="HY14" s="1136"/>
      <c r="HZ14" s="3"/>
    </row>
    <row r="15" spans="1:234" ht="5.25" customHeight="1">
      <c r="A15" s="1691"/>
      <c r="B15" s="1150"/>
      <c r="C15" s="1150"/>
      <c r="D15" s="1150"/>
      <c r="E15" s="1150"/>
      <c r="F15" s="1150"/>
      <c r="G15" s="1150"/>
      <c r="H15" s="1150"/>
      <c r="I15" s="1150"/>
      <c r="J15" s="1150"/>
      <c r="K15" s="1150"/>
      <c r="L15" s="1150"/>
      <c r="M15" s="1150"/>
      <c r="N15" s="1150"/>
      <c r="O15" s="1150"/>
      <c r="P15" s="1739" t="s">
        <v>6</v>
      </c>
      <c r="Q15" s="1740"/>
      <c r="R15" s="1740"/>
      <c r="S15" s="1740"/>
      <c r="T15" s="1740"/>
      <c r="U15" s="1740"/>
      <c r="V15" s="1740"/>
      <c r="W15" s="1740"/>
      <c r="X15" s="1740"/>
      <c r="Y15" s="1740"/>
      <c r="Z15" s="1741"/>
      <c r="AA15" s="1612" t="str">
        <f>入力シート!P3</f>
        <v/>
      </c>
      <c r="AB15" s="1613"/>
      <c r="AC15" s="1613"/>
      <c r="AD15" s="1613"/>
      <c r="AE15" s="1613"/>
      <c r="AF15" s="1613"/>
      <c r="AG15" s="1613"/>
      <c r="AH15" s="1613"/>
      <c r="AI15" s="1613"/>
      <c r="AJ15" s="1613"/>
      <c r="AK15" s="1613"/>
      <c r="AL15" s="1613"/>
      <c r="AM15" s="1613"/>
      <c r="AN15" s="1613"/>
      <c r="AO15" s="1613"/>
      <c r="AP15" s="1613"/>
      <c r="AQ15" s="1613"/>
      <c r="AR15" s="1613"/>
      <c r="AS15" s="1613"/>
      <c r="AT15" s="1613"/>
      <c r="AU15" s="1613"/>
      <c r="AV15" s="1613"/>
      <c r="AW15" s="1613"/>
      <c r="AX15" s="1613"/>
      <c r="AY15" s="1613"/>
      <c r="AZ15" s="1613"/>
      <c r="BA15" s="1613"/>
      <c r="BB15" s="1613"/>
      <c r="BC15" s="1613"/>
      <c r="BD15" s="1613"/>
      <c r="BE15" s="1613"/>
      <c r="BF15" s="1613"/>
      <c r="BG15" s="1613"/>
      <c r="BH15" s="1613"/>
      <c r="BI15" s="1613"/>
      <c r="BJ15" s="1613"/>
      <c r="BK15" s="1613"/>
      <c r="BL15" s="1613"/>
      <c r="BM15" s="1613"/>
      <c r="BN15" s="1613"/>
      <c r="BO15" s="1613"/>
      <c r="BP15" s="1613"/>
      <c r="BQ15" s="1613"/>
      <c r="BR15" s="1613"/>
      <c r="BS15" s="1614"/>
      <c r="BT15" s="1263" t="s">
        <v>8</v>
      </c>
      <c r="BU15" s="1241"/>
      <c r="BV15" s="1241"/>
      <c r="BW15" s="1241"/>
      <c r="BX15" s="1241"/>
      <c r="BY15" s="1241"/>
      <c r="BZ15" s="1241"/>
      <c r="CA15" s="1241"/>
      <c r="CB15" s="1241"/>
      <c r="CC15" s="1242"/>
      <c r="CD15" s="1180" t="str">
        <f>入力シート!X3</f>
        <v/>
      </c>
      <c r="CE15" s="1239"/>
      <c r="CF15" s="1721"/>
      <c r="CG15" s="1593" t="str">
        <f>入力シート!Y3</f>
        <v/>
      </c>
      <c r="CH15" s="1593"/>
      <c r="CI15" s="1593"/>
      <c r="CJ15" s="1593" t="str">
        <f>入力シート!Z3</f>
        <v/>
      </c>
      <c r="CK15" s="1593"/>
      <c r="CL15" s="1593"/>
      <c r="CM15" s="1593" t="str">
        <f>入力シート!AA3</f>
        <v/>
      </c>
      <c r="CN15" s="1593"/>
      <c r="CO15" s="1593"/>
      <c r="CP15" s="1618" t="str">
        <f>入力シート!AB3</f>
        <v/>
      </c>
      <c r="CQ15" s="1593"/>
      <c r="CR15" s="1593"/>
      <c r="CS15" s="1593" t="str">
        <f>入力シート!AC3</f>
        <v/>
      </c>
      <c r="CT15" s="1593"/>
      <c r="CU15" s="1593"/>
      <c r="CV15" s="1593" t="str">
        <f>入力シート!AD3</f>
        <v/>
      </c>
      <c r="CW15" s="1593"/>
      <c r="CX15" s="1593"/>
      <c r="CY15" s="1593" t="str">
        <f>入力シート!AE3</f>
        <v/>
      </c>
      <c r="CZ15" s="1593"/>
      <c r="DA15" s="1593"/>
      <c r="DB15" s="1593" t="str">
        <f>入力シート!AF3</f>
        <v/>
      </c>
      <c r="DC15" s="1593"/>
      <c r="DD15" s="1593"/>
      <c r="DE15" s="1593" t="str">
        <f>入力シート!AG3</f>
        <v/>
      </c>
      <c r="DF15" s="1593"/>
      <c r="DG15" s="1593"/>
      <c r="DH15" s="1593" t="str">
        <f>入力シート!AH3</f>
        <v/>
      </c>
      <c r="DI15" s="1593"/>
      <c r="DJ15" s="1593"/>
      <c r="DK15" s="1310" t="str">
        <f>入力シート!AI3</f>
        <v/>
      </c>
      <c r="DL15" s="1239"/>
      <c r="DM15" s="1239"/>
      <c r="DN15" s="2"/>
      <c r="DO15" s="1195"/>
      <c r="DP15" s="1195"/>
      <c r="DQ15" s="1195"/>
      <c r="DR15" s="1268"/>
      <c r="DS15" s="2057"/>
      <c r="DT15" s="2057"/>
      <c r="DU15" s="2057"/>
      <c r="DV15" s="2057"/>
      <c r="DW15" s="2057"/>
      <c r="DX15" s="2057"/>
      <c r="DY15" s="2057"/>
      <c r="DZ15" s="2057"/>
      <c r="EA15" s="2058"/>
      <c r="EB15" s="2059"/>
      <c r="EC15" s="1407"/>
      <c r="ED15" s="1504"/>
      <c r="EE15" s="1504"/>
      <c r="EF15" s="1504"/>
      <c r="EG15" s="1504"/>
      <c r="EH15" s="1504"/>
      <c r="EI15" s="1504"/>
      <c r="EJ15" s="1504"/>
      <c r="EK15" s="1388"/>
      <c r="EL15" s="1388"/>
      <c r="EM15" s="1388"/>
      <c r="EN15" s="1388"/>
      <c r="EO15" s="1388"/>
      <c r="EP15" s="1388"/>
      <c r="EQ15" s="1388"/>
      <c r="ER15" s="1388"/>
      <c r="ES15" s="1388"/>
      <c r="ET15" s="1388"/>
      <c r="EU15" s="1388"/>
      <c r="EV15" s="1388"/>
      <c r="EW15" s="1389"/>
      <c r="EX15" s="1202"/>
      <c r="EY15" s="1214"/>
      <c r="EZ15" s="3"/>
      <c r="FA15" s="3"/>
      <c r="FB15" s="1230"/>
      <c r="FC15" s="1230"/>
      <c r="FD15" s="1230"/>
      <c r="FE15" s="1230"/>
      <c r="FF15" s="1230"/>
      <c r="FG15" s="1230"/>
      <c r="FH15" s="1230"/>
      <c r="FI15" s="1230"/>
      <c r="FJ15" s="1230"/>
      <c r="FK15" s="1230"/>
      <c r="FL15" s="1231"/>
      <c r="FM15" s="1183"/>
      <c r="FN15" s="1184"/>
      <c r="FO15" s="1184"/>
      <c r="FP15" s="1184"/>
      <c r="FQ15" s="1184"/>
      <c r="FR15" s="1184"/>
      <c r="FS15" s="1184"/>
      <c r="FT15" s="1184"/>
      <c r="FU15" s="1184"/>
      <c r="FV15" s="1184"/>
      <c r="FW15" s="1184"/>
      <c r="FX15" s="1184"/>
      <c r="FY15" s="1184"/>
      <c r="FZ15" s="1184"/>
      <c r="GA15" s="1184"/>
      <c r="GB15" s="1184"/>
      <c r="GC15" s="1184"/>
      <c r="GD15" s="1184"/>
      <c r="GE15" s="1184"/>
      <c r="GF15" s="1185"/>
      <c r="GG15" s="1157"/>
      <c r="GH15" s="1157"/>
      <c r="GI15" s="1157"/>
      <c r="GJ15" s="1157"/>
      <c r="GK15" s="1157"/>
      <c r="GL15" s="1157"/>
      <c r="GM15" s="1157"/>
      <c r="GN15" s="1157"/>
      <c r="GO15" s="1157"/>
      <c r="GP15" s="1157"/>
      <c r="GQ15" s="1157"/>
      <c r="GR15" s="1146"/>
      <c r="GS15" s="1159"/>
      <c r="GT15" s="1143"/>
      <c r="GU15" s="1144"/>
      <c r="GV15" s="1144"/>
      <c r="GW15" s="1144"/>
      <c r="GX15" s="1144"/>
      <c r="GY15" s="1144"/>
      <c r="GZ15" s="1144"/>
      <c r="HA15" s="1144"/>
      <c r="HB15" s="1144"/>
      <c r="HC15" s="1144"/>
      <c r="HD15" s="1144"/>
      <c r="HE15" s="1146"/>
      <c r="HF15" s="1146"/>
      <c r="HG15" s="1149"/>
      <c r="HH15" s="1150"/>
      <c r="HI15" s="1150"/>
      <c r="HJ15" s="1150"/>
      <c r="HK15" s="1150"/>
      <c r="HL15" s="1150"/>
      <c r="HM15" s="1150"/>
      <c r="HN15" s="1150"/>
      <c r="HO15" s="1150"/>
      <c r="HP15" s="1150"/>
      <c r="HQ15" s="1150"/>
      <c r="HR15" s="1150"/>
      <c r="HS15" s="1150"/>
      <c r="HT15" s="1150"/>
      <c r="HU15" s="1150"/>
      <c r="HV15" s="1150"/>
      <c r="HW15" s="1150"/>
      <c r="HX15" s="1135"/>
      <c r="HY15" s="1136"/>
      <c r="HZ15" s="3"/>
    </row>
    <row r="16" spans="1:234" ht="5.25" customHeight="1">
      <c r="A16" s="1692" t="s">
        <v>12</v>
      </c>
      <c r="B16" s="1693"/>
      <c r="C16" s="1693"/>
      <c r="D16" s="1693"/>
      <c r="E16" s="1693"/>
      <c r="F16" s="1693"/>
      <c r="G16" s="1693"/>
      <c r="H16" s="1693"/>
      <c r="I16" s="1693"/>
      <c r="J16" s="1693"/>
      <c r="K16" s="1693"/>
      <c r="L16" s="1693"/>
      <c r="M16" s="1693"/>
      <c r="N16" s="1693"/>
      <c r="O16" s="1693"/>
      <c r="P16" s="1735"/>
      <c r="Q16" s="1736"/>
      <c r="R16" s="1736"/>
      <c r="S16" s="1736"/>
      <c r="T16" s="1736"/>
      <c r="U16" s="1736"/>
      <c r="V16" s="1736"/>
      <c r="W16" s="1736"/>
      <c r="X16" s="1736"/>
      <c r="Y16" s="1736"/>
      <c r="Z16" s="1737"/>
      <c r="AA16" s="1615"/>
      <c r="AB16" s="1616"/>
      <c r="AC16" s="1616"/>
      <c r="AD16" s="1616"/>
      <c r="AE16" s="1616"/>
      <c r="AF16" s="1616"/>
      <c r="AG16" s="1616"/>
      <c r="AH16" s="1616"/>
      <c r="AI16" s="1616"/>
      <c r="AJ16" s="1616"/>
      <c r="AK16" s="1616"/>
      <c r="AL16" s="1616"/>
      <c r="AM16" s="1616"/>
      <c r="AN16" s="1616"/>
      <c r="AO16" s="1616"/>
      <c r="AP16" s="1616"/>
      <c r="AQ16" s="1616"/>
      <c r="AR16" s="1616"/>
      <c r="AS16" s="1616"/>
      <c r="AT16" s="1616"/>
      <c r="AU16" s="1616"/>
      <c r="AV16" s="1616"/>
      <c r="AW16" s="1616"/>
      <c r="AX16" s="1616"/>
      <c r="AY16" s="1616"/>
      <c r="AZ16" s="1616"/>
      <c r="BA16" s="1616"/>
      <c r="BB16" s="1616"/>
      <c r="BC16" s="1616"/>
      <c r="BD16" s="1616"/>
      <c r="BE16" s="1616"/>
      <c r="BF16" s="1616"/>
      <c r="BG16" s="1616"/>
      <c r="BH16" s="1616"/>
      <c r="BI16" s="1616"/>
      <c r="BJ16" s="1616"/>
      <c r="BK16" s="1616"/>
      <c r="BL16" s="1616"/>
      <c r="BM16" s="1616"/>
      <c r="BN16" s="1616"/>
      <c r="BO16" s="1616"/>
      <c r="BP16" s="1616"/>
      <c r="BQ16" s="1616"/>
      <c r="BR16" s="1616"/>
      <c r="BS16" s="1617"/>
      <c r="BT16" s="1265"/>
      <c r="BU16" s="1266"/>
      <c r="BV16" s="1266"/>
      <c r="BW16" s="1266"/>
      <c r="BX16" s="1266"/>
      <c r="BY16" s="1266"/>
      <c r="BZ16" s="1266"/>
      <c r="CA16" s="1266"/>
      <c r="CB16" s="1266"/>
      <c r="CC16" s="1611"/>
      <c r="CD16" s="1722"/>
      <c r="CE16" s="1598"/>
      <c r="CF16" s="1723"/>
      <c r="CG16" s="1594"/>
      <c r="CH16" s="1594"/>
      <c r="CI16" s="1594"/>
      <c r="CJ16" s="1594"/>
      <c r="CK16" s="1594"/>
      <c r="CL16" s="1594"/>
      <c r="CM16" s="1594"/>
      <c r="CN16" s="1594"/>
      <c r="CO16" s="1594"/>
      <c r="CP16" s="1594"/>
      <c r="CQ16" s="1594"/>
      <c r="CR16" s="1594"/>
      <c r="CS16" s="1594"/>
      <c r="CT16" s="1594"/>
      <c r="CU16" s="1594"/>
      <c r="CV16" s="1594"/>
      <c r="CW16" s="1594"/>
      <c r="CX16" s="1594"/>
      <c r="CY16" s="1594"/>
      <c r="CZ16" s="1594"/>
      <c r="DA16" s="1594"/>
      <c r="DB16" s="1594"/>
      <c r="DC16" s="1594"/>
      <c r="DD16" s="1594"/>
      <c r="DE16" s="1594"/>
      <c r="DF16" s="1594"/>
      <c r="DG16" s="1594"/>
      <c r="DH16" s="1594"/>
      <c r="DI16" s="1594"/>
      <c r="DJ16" s="1594"/>
      <c r="DK16" s="1597"/>
      <c r="DL16" s="1598"/>
      <c r="DM16" s="1598"/>
      <c r="DN16" s="2"/>
      <c r="DO16" s="1241">
        <v>3</v>
      </c>
      <c r="DP16" s="1241"/>
      <c r="DQ16" s="1241"/>
      <c r="DR16" s="1264"/>
      <c r="DS16" s="2057"/>
      <c r="DT16" s="2057"/>
      <c r="DU16" s="2057"/>
      <c r="DV16" s="2057"/>
      <c r="DW16" s="2057"/>
      <c r="DX16" s="2057"/>
      <c r="DY16" s="2057"/>
      <c r="DZ16" s="2057"/>
      <c r="EA16" s="2058"/>
      <c r="EB16" s="2059"/>
      <c r="EC16" s="1407"/>
      <c r="ED16" s="1504"/>
      <c r="EE16" s="1504"/>
      <c r="EF16" s="1504"/>
      <c r="EG16" s="1504"/>
      <c r="EH16" s="1504"/>
      <c r="EI16" s="1504"/>
      <c r="EJ16" s="1504"/>
      <c r="EK16" s="1388" t="str">
        <f>IF(入力シート!I36="","",入力シート!I36)</f>
        <v/>
      </c>
      <c r="EL16" s="1388"/>
      <c r="EM16" s="1388"/>
      <c r="EN16" s="1388"/>
      <c r="EO16" s="1388"/>
      <c r="EP16" s="1388"/>
      <c r="EQ16" s="1388"/>
      <c r="ER16" s="1388"/>
      <c r="ES16" s="1388"/>
      <c r="ET16" s="1388"/>
      <c r="EU16" s="1388"/>
      <c r="EV16" s="1388"/>
      <c r="EW16" s="1389"/>
      <c r="EX16" s="1201"/>
      <c r="EY16" s="1213"/>
      <c r="EZ16" s="3"/>
      <c r="FA16" s="3"/>
      <c r="FB16" s="1176"/>
      <c r="FC16" s="1176"/>
      <c r="FD16" s="1176"/>
      <c r="FE16" s="1176"/>
      <c r="FF16" s="1176"/>
      <c r="FG16" s="1176"/>
      <c r="FH16" s="1176"/>
      <c r="FI16" s="1176"/>
      <c r="FJ16" s="1176"/>
      <c r="FK16" s="1176"/>
      <c r="FL16" s="1177"/>
      <c r="FM16" s="1238"/>
      <c r="FN16" s="1239"/>
      <c r="FO16" s="1239"/>
      <c r="FP16" s="1239"/>
      <c r="FQ16" s="1239"/>
      <c r="FR16" s="1239"/>
      <c r="FS16" s="1239"/>
      <c r="FT16" s="1239"/>
      <c r="FU16" s="1239"/>
      <c r="FV16" s="1239"/>
      <c r="FW16" s="1239"/>
      <c r="FX16" s="1239"/>
      <c r="FY16" s="1239"/>
      <c r="FZ16" s="1239"/>
      <c r="GA16" s="1239"/>
      <c r="GB16" s="1239"/>
      <c r="GC16" s="1239"/>
      <c r="GD16" s="1239"/>
      <c r="GE16" s="1239"/>
      <c r="GF16" s="1240"/>
      <c r="GG16" s="1154"/>
      <c r="GH16" s="1155"/>
      <c r="GI16" s="1155"/>
      <c r="GJ16" s="1155"/>
      <c r="GK16" s="1155"/>
      <c r="GL16" s="1155"/>
      <c r="GM16" s="1155"/>
      <c r="GN16" s="1155"/>
      <c r="GO16" s="1155"/>
      <c r="GP16" s="1155"/>
      <c r="GQ16" s="1155"/>
      <c r="GR16" s="1145"/>
      <c r="GS16" s="1158"/>
      <c r="GT16" s="1141"/>
      <c r="GU16" s="1142"/>
      <c r="GV16" s="1142"/>
      <c r="GW16" s="1142"/>
      <c r="GX16" s="1142"/>
      <c r="GY16" s="1142"/>
      <c r="GZ16" s="1142"/>
      <c r="HA16" s="1142"/>
      <c r="HB16" s="1142"/>
      <c r="HC16" s="1142"/>
      <c r="HD16" s="1142"/>
      <c r="HE16" s="1145"/>
      <c r="HF16" s="1145"/>
      <c r="HG16" s="1149"/>
      <c r="HH16" s="1150"/>
      <c r="HI16" s="1150"/>
      <c r="HJ16" s="1150"/>
      <c r="HK16" s="1150"/>
      <c r="HL16" s="1150"/>
      <c r="HM16" s="1150"/>
      <c r="HN16" s="1150"/>
      <c r="HO16" s="1150"/>
      <c r="HP16" s="1150"/>
      <c r="HQ16" s="1150"/>
      <c r="HR16" s="1150"/>
      <c r="HS16" s="1150"/>
      <c r="HT16" s="1150"/>
      <c r="HU16" s="1150"/>
      <c r="HV16" s="1150"/>
      <c r="HW16" s="1150"/>
      <c r="HX16" s="1135"/>
      <c r="HY16" s="1136"/>
      <c r="HZ16" s="3"/>
    </row>
    <row r="17" spans="1:234" ht="5.25" customHeight="1">
      <c r="A17" s="1694"/>
      <c r="B17" s="1695"/>
      <c r="C17" s="1695"/>
      <c r="D17" s="1695"/>
      <c r="E17" s="1695"/>
      <c r="F17" s="1695"/>
      <c r="G17" s="1695"/>
      <c r="H17" s="1695"/>
      <c r="I17" s="1695"/>
      <c r="J17" s="1695"/>
      <c r="K17" s="1695"/>
      <c r="L17" s="1695"/>
      <c r="M17" s="1695"/>
      <c r="N17" s="1695"/>
      <c r="O17" s="1695"/>
      <c r="P17" s="1739" t="s">
        <v>7</v>
      </c>
      <c r="Q17" s="1740"/>
      <c r="R17" s="1740"/>
      <c r="S17" s="1740"/>
      <c r="T17" s="1740"/>
      <c r="U17" s="1740"/>
      <c r="V17" s="1740"/>
      <c r="W17" s="1740"/>
      <c r="X17" s="1740"/>
      <c r="Y17" s="1740"/>
      <c r="Z17" s="1741"/>
      <c r="AA17" s="1612" t="str">
        <f>入力シート!O3</f>
        <v/>
      </c>
      <c r="AB17" s="1613"/>
      <c r="AC17" s="1613"/>
      <c r="AD17" s="1613"/>
      <c r="AE17" s="1613"/>
      <c r="AF17" s="1613"/>
      <c r="AG17" s="1613"/>
      <c r="AH17" s="1613"/>
      <c r="AI17" s="1613"/>
      <c r="AJ17" s="1613"/>
      <c r="AK17" s="1613"/>
      <c r="AL17" s="1613"/>
      <c r="AM17" s="1613"/>
      <c r="AN17" s="1613"/>
      <c r="AO17" s="1613"/>
      <c r="AP17" s="1613"/>
      <c r="AQ17" s="1613"/>
      <c r="AR17" s="1613"/>
      <c r="AS17" s="1613"/>
      <c r="AT17" s="1613"/>
      <c r="AU17" s="1613"/>
      <c r="AV17" s="1613"/>
      <c r="AW17" s="1613"/>
      <c r="AX17" s="1613"/>
      <c r="AY17" s="1613"/>
      <c r="AZ17" s="1613"/>
      <c r="BA17" s="1613"/>
      <c r="BB17" s="1613"/>
      <c r="BC17" s="1613"/>
      <c r="BD17" s="1613"/>
      <c r="BE17" s="1613"/>
      <c r="BF17" s="1613"/>
      <c r="BG17" s="1613"/>
      <c r="BH17" s="1613"/>
      <c r="BI17" s="1613"/>
      <c r="BJ17" s="1613"/>
      <c r="BK17" s="1613"/>
      <c r="BL17" s="1613"/>
      <c r="BM17" s="1613"/>
      <c r="BN17" s="1201"/>
      <c r="BO17" s="1201"/>
      <c r="BP17" s="1201"/>
      <c r="BQ17" s="1201"/>
      <c r="BR17" s="1201"/>
      <c r="BS17" s="1203"/>
      <c r="BT17" s="1265"/>
      <c r="BU17" s="1266"/>
      <c r="BV17" s="1266"/>
      <c r="BW17" s="1266"/>
      <c r="BX17" s="1266"/>
      <c r="BY17" s="1266"/>
      <c r="BZ17" s="1266"/>
      <c r="CA17" s="1266"/>
      <c r="CB17" s="1266"/>
      <c r="CC17" s="1611"/>
      <c r="CD17" s="1722"/>
      <c r="CE17" s="1598"/>
      <c r="CF17" s="1723"/>
      <c r="CG17" s="1594"/>
      <c r="CH17" s="1594"/>
      <c r="CI17" s="1594"/>
      <c r="CJ17" s="1594"/>
      <c r="CK17" s="1594"/>
      <c r="CL17" s="1594"/>
      <c r="CM17" s="1594"/>
      <c r="CN17" s="1594"/>
      <c r="CO17" s="1594"/>
      <c r="CP17" s="1594"/>
      <c r="CQ17" s="1594"/>
      <c r="CR17" s="1594"/>
      <c r="CS17" s="1594"/>
      <c r="CT17" s="1594"/>
      <c r="CU17" s="1594"/>
      <c r="CV17" s="1594"/>
      <c r="CW17" s="1594"/>
      <c r="CX17" s="1594"/>
      <c r="CY17" s="1594"/>
      <c r="CZ17" s="1594"/>
      <c r="DA17" s="1594"/>
      <c r="DB17" s="1594"/>
      <c r="DC17" s="1594"/>
      <c r="DD17" s="1594"/>
      <c r="DE17" s="1594"/>
      <c r="DF17" s="1594"/>
      <c r="DG17" s="1594"/>
      <c r="DH17" s="1594"/>
      <c r="DI17" s="1594"/>
      <c r="DJ17" s="1594"/>
      <c r="DK17" s="1597"/>
      <c r="DL17" s="1598"/>
      <c r="DM17" s="1598"/>
      <c r="DN17" s="2"/>
      <c r="DO17" s="1195"/>
      <c r="DP17" s="1195"/>
      <c r="DQ17" s="1195"/>
      <c r="DR17" s="1196"/>
      <c r="DS17" s="2057"/>
      <c r="DT17" s="2057"/>
      <c r="DU17" s="2057"/>
      <c r="DV17" s="2057"/>
      <c r="DW17" s="2057"/>
      <c r="DX17" s="2057"/>
      <c r="DY17" s="2057"/>
      <c r="DZ17" s="2057"/>
      <c r="EA17" s="2058"/>
      <c r="EB17" s="2059"/>
      <c r="EC17" s="1407"/>
      <c r="ED17" s="1504"/>
      <c r="EE17" s="1504"/>
      <c r="EF17" s="1504"/>
      <c r="EG17" s="1504"/>
      <c r="EH17" s="1504"/>
      <c r="EI17" s="1504"/>
      <c r="EJ17" s="1504"/>
      <c r="EK17" s="1388"/>
      <c r="EL17" s="1388"/>
      <c r="EM17" s="1388"/>
      <c r="EN17" s="1388"/>
      <c r="EO17" s="1388"/>
      <c r="EP17" s="1388"/>
      <c r="EQ17" s="1388"/>
      <c r="ER17" s="1388"/>
      <c r="ES17" s="1388"/>
      <c r="ET17" s="1388"/>
      <c r="EU17" s="1388"/>
      <c r="EV17" s="1388"/>
      <c r="EW17" s="1389"/>
      <c r="EX17" s="1202"/>
      <c r="EY17" s="1214"/>
      <c r="EZ17" s="3"/>
      <c r="FA17" s="3"/>
      <c r="FB17" s="1230"/>
      <c r="FC17" s="1230"/>
      <c r="FD17" s="1230"/>
      <c r="FE17" s="1230"/>
      <c r="FF17" s="1230"/>
      <c r="FG17" s="1230"/>
      <c r="FH17" s="1230"/>
      <c r="FI17" s="1230"/>
      <c r="FJ17" s="1230"/>
      <c r="FK17" s="1230"/>
      <c r="FL17" s="1231"/>
      <c r="FM17" s="1183"/>
      <c r="FN17" s="1184"/>
      <c r="FO17" s="1184"/>
      <c r="FP17" s="1184"/>
      <c r="FQ17" s="1184"/>
      <c r="FR17" s="1184"/>
      <c r="FS17" s="1184"/>
      <c r="FT17" s="1184"/>
      <c r="FU17" s="1184"/>
      <c r="FV17" s="1184"/>
      <c r="FW17" s="1184"/>
      <c r="FX17" s="1184"/>
      <c r="FY17" s="1184"/>
      <c r="FZ17" s="1184"/>
      <c r="GA17" s="1184"/>
      <c r="GB17" s="1184"/>
      <c r="GC17" s="1184"/>
      <c r="GD17" s="1184"/>
      <c r="GE17" s="1184"/>
      <c r="GF17" s="1185"/>
      <c r="GG17" s="1156"/>
      <c r="GH17" s="1157"/>
      <c r="GI17" s="1157"/>
      <c r="GJ17" s="1157"/>
      <c r="GK17" s="1157"/>
      <c r="GL17" s="1157"/>
      <c r="GM17" s="1157"/>
      <c r="GN17" s="1157"/>
      <c r="GO17" s="1157"/>
      <c r="GP17" s="1157"/>
      <c r="GQ17" s="1157"/>
      <c r="GR17" s="1146"/>
      <c r="GS17" s="1159"/>
      <c r="GT17" s="1143"/>
      <c r="GU17" s="1144"/>
      <c r="GV17" s="1144"/>
      <c r="GW17" s="1144"/>
      <c r="GX17" s="1144"/>
      <c r="GY17" s="1144"/>
      <c r="GZ17" s="1144"/>
      <c r="HA17" s="1144"/>
      <c r="HB17" s="1144"/>
      <c r="HC17" s="1144"/>
      <c r="HD17" s="1144"/>
      <c r="HE17" s="1146"/>
      <c r="HF17" s="1146"/>
      <c r="HG17" s="1149"/>
      <c r="HH17" s="1150"/>
      <c r="HI17" s="1150"/>
      <c r="HJ17" s="1150"/>
      <c r="HK17" s="1150"/>
      <c r="HL17" s="1150"/>
      <c r="HM17" s="1150"/>
      <c r="HN17" s="1150"/>
      <c r="HO17" s="1150"/>
      <c r="HP17" s="1150"/>
      <c r="HQ17" s="1150"/>
      <c r="HR17" s="1150"/>
      <c r="HS17" s="1150"/>
      <c r="HT17" s="1150"/>
      <c r="HU17" s="1150"/>
      <c r="HV17" s="1150"/>
      <c r="HW17" s="1150"/>
      <c r="HX17" s="1135"/>
      <c r="HY17" s="1136"/>
      <c r="HZ17" s="3"/>
    </row>
    <row r="18" spans="1:234" ht="5.25" customHeight="1">
      <c r="A18" s="1261" t="s">
        <v>9</v>
      </c>
      <c r="B18" s="1261"/>
      <c r="C18" s="1261"/>
      <c r="D18" s="1261"/>
      <c r="E18" s="1601"/>
      <c r="F18" s="1256" t="s">
        <v>10</v>
      </c>
      <c r="G18" s="1257"/>
      <c r="H18" s="1257"/>
      <c r="I18" s="1257"/>
      <c r="J18" s="1270"/>
      <c r="K18" s="1256" t="s">
        <v>11</v>
      </c>
      <c r="L18" s="1257"/>
      <c r="M18" s="1257"/>
      <c r="N18" s="1257"/>
      <c r="O18" s="1270"/>
      <c r="P18" s="1732"/>
      <c r="Q18" s="1733"/>
      <c r="R18" s="1733"/>
      <c r="S18" s="1733"/>
      <c r="T18" s="1733"/>
      <c r="U18" s="1733"/>
      <c r="V18" s="1733"/>
      <c r="W18" s="1733"/>
      <c r="X18" s="1733"/>
      <c r="Y18" s="1733"/>
      <c r="Z18" s="1734"/>
      <c r="AA18" s="1685"/>
      <c r="AB18" s="1686"/>
      <c r="AC18" s="1686"/>
      <c r="AD18" s="1686"/>
      <c r="AE18" s="1686"/>
      <c r="AF18" s="1686"/>
      <c r="AG18" s="1686"/>
      <c r="AH18" s="1686"/>
      <c r="AI18" s="1686"/>
      <c r="AJ18" s="1686"/>
      <c r="AK18" s="1686"/>
      <c r="AL18" s="1686"/>
      <c r="AM18" s="1686"/>
      <c r="AN18" s="1686"/>
      <c r="AO18" s="1686"/>
      <c r="AP18" s="1686"/>
      <c r="AQ18" s="1686"/>
      <c r="AR18" s="1686"/>
      <c r="AS18" s="1686"/>
      <c r="AT18" s="1686"/>
      <c r="AU18" s="1686"/>
      <c r="AV18" s="1686"/>
      <c r="AW18" s="1686"/>
      <c r="AX18" s="1686"/>
      <c r="AY18" s="1686"/>
      <c r="AZ18" s="1686"/>
      <c r="BA18" s="1686"/>
      <c r="BB18" s="1686"/>
      <c r="BC18" s="1686"/>
      <c r="BD18" s="1686"/>
      <c r="BE18" s="1686"/>
      <c r="BF18" s="1686"/>
      <c r="BG18" s="1686"/>
      <c r="BH18" s="1686"/>
      <c r="BI18" s="1686"/>
      <c r="BJ18" s="1686"/>
      <c r="BK18" s="1686"/>
      <c r="BL18" s="1686"/>
      <c r="BM18" s="1686"/>
      <c r="BN18" s="1202"/>
      <c r="BO18" s="1202"/>
      <c r="BP18" s="1202"/>
      <c r="BQ18" s="1202"/>
      <c r="BR18" s="1202"/>
      <c r="BS18" s="1497"/>
      <c r="BT18" s="1265"/>
      <c r="BU18" s="1266"/>
      <c r="BV18" s="1266"/>
      <c r="BW18" s="1266"/>
      <c r="BX18" s="1266"/>
      <c r="BY18" s="1266"/>
      <c r="BZ18" s="1266"/>
      <c r="CA18" s="1266"/>
      <c r="CB18" s="1266"/>
      <c r="CC18" s="1611"/>
      <c r="CD18" s="1722"/>
      <c r="CE18" s="1598"/>
      <c r="CF18" s="1723"/>
      <c r="CG18" s="1594"/>
      <c r="CH18" s="1594"/>
      <c r="CI18" s="1594"/>
      <c r="CJ18" s="1594"/>
      <c r="CK18" s="1594"/>
      <c r="CL18" s="1594"/>
      <c r="CM18" s="1594"/>
      <c r="CN18" s="1594"/>
      <c r="CO18" s="1594"/>
      <c r="CP18" s="1594"/>
      <c r="CQ18" s="1594"/>
      <c r="CR18" s="1594"/>
      <c r="CS18" s="1594"/>
      <c r="CT18" s="1594"/>
      <c r="CU18" s="1594"/>
      <c r="CV18" s="1594"/>
      <c r="CW18" s="1594"/>
      <c r="CX18" s="1594"/>
      <c r="CY18" s="1594"/>
      <c r="CZ18" s="1594"/>
      <c r="DA18" s="1594"/>
      <c r="DB18" s="1594"/>
      <c r="DC18" s="1594"/>
      <c r="DD18" s="1594"/>
      <c r="DE18" s="1594"/>
      <c r="DF18" s="1594"/>
      <c r="DG18" s="1594"/>
      <c r="DH18" s="1594"/>
      <c r="DI18" s="1594"/>
      <c r="DJ18" s="1594"/>
      <c r="DK18" s="1597"/>
      <c r="DL18" s="1598"/>
      <c r="DM18" s="1598"/>
      <c r="DN18" s="2"/>
      <c r="DO18" s="1241">
        <v>4</v>
      </c>
      <c r="DP18" s="1241"/>
      <c r="DQ18" s="1241"/>
      <c r="DR18" s="1264"/>
      <c r="DS18" s="2057"/>
      <c r="DT18" s="2057"/>
      <c r="DU18" s="2057"/>
      <c r="DV18" s="2057"/>
      <c r="DW18" s="2057"/>
      <c r="DX18" s="2057"/>
      <c r="DY18" s="2057"/>
      <c r="DZ18" s="2057"/>
      <c r="EA18" s="2058"/>
      <c r="EB18" s="2059"/>
      <c r="EC18" s="1407"/>
      <c r="ED18" s="1504"/>
      <c r="EE18" s="1504"/>
      <c r="EF18" s="1504"/>
      <c r="EG18" s="1504"/>
      <c r="EH18" s="1504"/>
      <c r="EI18" s="1504"/>
      <c r="EJ18" s="1504"/>
      <c r="EK18" s="1388" t="str">
        <f>IF(入力シート!I37="","",入力シート!I37)</f>
        <v/>
      </c>
      <c r="EL18" s="1388"/>
      <c r="EM18" s="1388"/>
      <c r="EN18" s="1388"/>
      <c r="EO18" s="1388"/>
      <c r="EP18" s="1388"/>
      <c r="EQ18" s="1388"/>
      <c r="ER18" s="1388"/>
      <c r="ES18" s="1388"/>
      <c r="ET18" s="1388"/>
      <c r="EU18" s="1388"/>
      <c r="EV18" s="1388"/>
      <c r="EW18" s="1389"/>
      <c r="EX18" s="1201"/>
      <c r="EY18" s="1213"/>
      <c r="EZ18" s="3"/>
      <c r="FA18" s="3"/>
      <c r="FB18" s="1176"/>
      <c r="FC18" s="1176"/>
      <c r="FD18" s="1176"/>
      <c r="FE18" s="1176"/>
      <c r="FF18" s="1176"/>
      <c r="FG18" s="1176"/>
      <c r="FH18" s="1176"/>
      <c r="FI18" s="1176"/>
      <c r="FJ18" s="1176"/>
      <c r="FK18" s="1176"/>
      <c r="FL18" s="1177"/>
      <c r="FM18" s="1180"/>
      <c r="FN18" s="1181"/>
      <c r="FO18" s="1181"/>
      <c r="FP18" s="1181"/>
      <c r="FQ18" s="1181"/>
      <c r="FR18" s="1181"/>
      <c r="FS18" s="1181"/>
      <c r="FT18" s="1181"/>
      <c r="FU18" s="1181"/>
      <c r="FV18" s="1181"/>
      <c r="FW18" s="1181"/>
      <c r="FX18" s="1181"/>
      <c r="FY18" s="1181"/>
      <c r="FZ18" s="1181"/>
      <c r="GA18" s="1181"/>
      <c r="GB18" s="1181"/>
      <c r="GC18" s="1181"/>
      <c r="GD18" s="1181"/>
      <c r="GE18" s="1181"/>
      <c r="GF18" s="1182"/>
      <c r="GG18" s="1154"/>
      <c r="GH18" s="1155"/>
      <c r="GI18" s="1155"/>
      <c r="GJ18" s="1155"/>
      <c r="GK18" s="1155"/>
      <c r="GL18" s="1155"/>
      <c r="GM18" s="1155"/>
      <c r="GN18" s="1155"/>
      <c r="GO18" s="1155"/>
      <c r="GP18" s="1155"/>
      <c r="GQ18" s="1155"/>
      <c r="GR18" s="1145"/>
      <c r="GS18" s="1158"/>
      <c r="GT18" s="1141"/>
      <c r="GU18" s="1142"/>
      <c r="GV18" s="1142"/>
      <c r="GW18" s="1142"/>
      <c r="GX18" s="1142"/>
      <c r="GY18" s="1142"/>
      <c r="GZ18" s="1142"/>
      <c r="HA18" s="1142"/>
      <c r="HB18" s="1142"/>
      <c r="HC18" s="1142"/>
      <c r="HD18" s="1142"/>
      <c r="HE18" s="1145"/>
      <c r="HF18" s="1145"/>
      <c r="HG18" s="1149"/>
      <c r="HH18" s="1150"/>
      <c r="HI18" s="1150"/>
      <c r="HJ18" s="1150"/>
      <c r="HK18" s="1150"/>
      <c r="HL18" s="1150"/>
      <c r="HM18" s="1150"/>
      <c r="HN18" s="1150"/>
      <c r="HO18" s="1150"/>
      <c r="HP18" s="1150"/>
      <c r="HQ18" s="1150"/>
      <c r="HR18" s="1150"/>
      <c r="HS18" s="1150"/>
      <c r="HT18" s="1150"/>
      <c r="HU18" s="1150"/>
      <c r="HV18" s="1150"/>
      <c r="HW18" s="1150"/>
      <c r="HX18" s="1135"/>
      <c r="HY18" s="1136"/>
      <c r="HZ18" s="3"/>
    </row>
    <row r="19" spans="1:234" ht="5.25" customHeight="1">
      <c r="A19" s="1188"/>
      <c r="B19" s="1188"/>
      <c r="C19" s="1188"/>
      <c r="D19" s="1188"/>
      <c r="E19" s="1701"/>
      <c r="F19" s="1172"/>
      <c r="G19" s="1173"/>
      <c r="H19" s="1173"/>
      <c r="I19" s="1173"/>
      <c r="J19" s="1192"/>
      <c r="K19" s="1187"/>
      <c r="L19" s="1188"/>
      <c r="M19" s="1188"/>
      <c r="N19" s="1188"/>
      <c r="O19" s="1189"/>
      <c r="P19" s="1732"/>
      <c r="Q19" s="1733"/>
      <c r="R19" s="1733"/>
      <c r="S19" s="1733"/>
      <c r="T19" s="1733"/>
      <c r="U19" s="1733"/>
      <c r="V19" s="1733"/>
      <c r="W19" s="1733"/>
      <c r="X19" s="1733"/>
      <c r="Y19" s="1733"/>
      <c r="Z19" s="1734"/>
      <c r="AA19" s="1685"/>
      <c r="AB19" s="1686"/>
      <c r="AC19" s="1686"/>
      <c r="AD19" s="1686"/>
      <c r="AE19" s="1686"/>
      <c r="AF19" s="1686"/>
      <c r="AG19" s="1686"/>
      <c r="AH19" s="1686"/>
      <c r="AI19" s="1686"/>
      <c r="AJ19" s="1686"/>
      <c r="AK19" s="1686"/>
      <c r="AL19" s="1686"/>
      <c r="AM19" s="1686"/>
      <c r="AN19" s="1686"/>
      <c r="AO19" s="1686"/>
      <c r="AP19" s="1686"/>
      <c r="AQ19" s="1686"/>
      <c r="AR19" s="1686"/>
      <c r="AS19" s="1686"/>
      <c r="AT19" s="1686"/>
      <c r="AU19" s="1686"/>
      <c r="AV19" s="1686"/>
      <c r="AW19" s="1686"/>
      <c r="AX19" s="1686"/>
      <c r="AY19" s="1686"/>
      <c r="AZ19" s="1686"/>
      <c r="BA19" s="1686"/>
      <c r="BB19" s="1686"/>
      <c r="BC19" s="1686"/>
      <c r="BD19" s="1686"/>
      <c r="BE19" s="1686"/>
      <c r="BF19" s="1686"/>
      <c r="BG19" s="1686"/>
      <c r="BH19" s="1686"/>
      <c r="BI19" s="1686"/>
      <c r="BJ19" s="1686"/>
      <c r="BK19" s="1686"/>
      <c r="BL19" s="1686"/>
      <c r="BM19" s="1686"/>
      <c r="BN19" s="1202"/>
      <c r="BO19" s="1202"/>
      <c r="BP19" s="1202"/>
      <c r="BQ19" s="1202"/>
      <c r="BR19" s="1202"/>
      <c r="BS19" s="1497"/>
      <c r="BT19" s="1265"/>
      <c r="BU19" s="1266"/>
      <c r="BV19" s="1266"/>
      <c r="BW19" s="1266"/>
      <c r="BX19" s="1266"/>
      <c r="BY19" s="1266"/>
      <c r="BZ19" s="1266"/>
      <c r="CA19" s="1266"/>
      <c r="CB19" s="1266"/>
      <c r="CC19" s="1611"/>
      <c r="CD19" s="1722"/>
      <c r="CE19" s="1598"/>
      <c r="CF19" s="1723"/>
      <c r="CG19" s="1594"/>
      <c r="CH19" s="1594"/>
      <c r="CI19" s="1594"/>
      <c r="CJ19" s="1594"/>
      <c r="CK19" s="1594"/>
      <c r="CL19" s="1594"/>
      <c r="CM19" s="1594"/>
      <c r="CN19" s="1594"/>
      <c r="CO19" s="1594"/>
      <c r="CP19" s="1594"/>
      <c r="CQ19" s="1594"/>
      <c r="CR19" s="1594"/>
      <c r="CS19" s="1594"/>
      <c r="CT19" s="1594"/>
      <c r="CU19" s="1594"/>
      <c r="CV19" s="1594"/>
      <c r="CW19" s="1594"/>
      <c r="CX19" s="1594"/>
      <c r="CY19" s="1594"/>
      <c r="CZ19" s="1594"/>
      <c r="DA19" s="1594"/>
      <c r="DB19" s="1594"/>
      <c r="DC19" s="1594"/>
      <c r="DD19" s="1594"/>
      <c r="DE19" s="1594"/>
      <c r="DF19" s="1594"/>
      <c r="DG19" s="1594"/>
      <c r="DH19" s="1594"/>
      <c r="DI19" s="1594"/>
      <c r="DJ19" s="1594"/>
      <c r="DK19" s="1597"/>
      <c r="DL19" s="1598"/>
      <c r="DM19" s="1598"/>
      <c r="DN19" s="2"/>
      <c r="DO19" s="1195"/>
      <c r="DP19" s="1195"/>
      <c r="DQ19" s="1195"/>
      <c r="DR19" s="1196"/>
      <c r="DS19" s="2057"/>
      <c r="DT19" s="2057"/>
      <c r="DU19" s="2057"/>
      <c r="DV19" s="2057"/>
      <c r="DW19" s="2057"/>
      <c r="DX19" s="2057"/>
      <c r="DY19" s="2057"/>
      <c r="DZ19" s="2057"/>
      <c r="EA19" s="2058"/>
      <c r="EB19" s="2059"/>
      <c r="EC19" s="1407"/>
      <c r="ED19" s="1504"/>
      <c r="EE19" s="1504"/>
      <c r="EF19" s="1504"/>
      <c r="EG19" s="1504"/>
      <c r="EH19" s="1504"/>
      <c r="EI19" s="1504"/>
      <c r="EJ19" s="1504"/>
      <c r="EK19" s="1388"/>
      <c r="EL19" s="1388"/>
      <c r="EM19" s="1388"/>
      <c r="EN19" s="1388"/>
      <c r="EO19" s="1388"/>
      <c r="EP19" s="1388"/>
      <c r="EQ19" s="1388"/>
      <c r="ER19" s="1388"/>
      <c r="ES19" s="1388"/>
      <c r="ET19" s="1388"/>
      <c r="EU19" s="1388"/>
      <c r="EV19" s="1388"/>
      <c r="EW19" s="1389"/>
      <c r="EX19" s="1202"/>
      <c r="EY19" s="1214"/>
      <c r="EZ19" s="3"/>
      <c r="FA19" s="3"/>
      <c r="FB19" s="1230"/>
      <c r="FC19" s="1230"/>
      <c r="FD19" s="1230"/>
      <c r="FE19" s="1230"/>
      <c r="FF19" s="1230"/>
      <c r="FG19" s="1230"/>
      <c r="FH19" s="1230"/>
      <c r="FI19" s="1230"/>
      <c r="FJ19" s="1230"/>
      <c r="FK19" s="1230"/>
      <c r="FL19" s="1231"/>
      <c r="FM19" s="1183"/>
      <c r="FN19" s="1184"/>
      <c r="FO19" s="1184"/>
      <c r="FP19" s="1184"/>
      <c r="FQ19" s="1184"/>
      <c r="FR19" s="1184"/>
      <c r="FS19" s="1184"/>
      <c r="FT19" s="1184"/>
      <c r="FU19" s="1184"/>
      <c r="FV19" s="1184"/>
      <c r="FW19" s="1184"/>
      <c r="FX19" s="1184"/>
      <c r="FY19" s="1184"/>
      <c r="FZ19" s="1184"/>
      <c r="GA19" s="1184"/>
      <c r="GB19" s="1184"/>
      <c r="GC19" s="1184"/>
      <c r="GD19" s="1184"/>
      <c r="GE19" s="1184"/>
      <c r="GF19" s="1185"/>
      <c r="GG19" s="1156"/>
      <c r="GH19" s="1157"/>
      <c r="GI19" s="1157"/>
      <c r="GJ19" s="1157"/>
      <c r="GK19" s="1157"/>
      <c r="GL19" s="1157"/>
      <c r="GM19" s="1157"/>
      <c r="GN19" s="1157"/>
      <c r="GO19" s="1157"/>
      <c r="GP19" s="1157"/>
      <c r="GQ19" s="1157"/>
      <c r="GR19" s="1146"/>
      <c r="GS19" s="1159"/>
      <c r="GT19" s="1143"/>
      <c r="GU19" s="1144"/>
      <c r="GV19" s="1144"/>
      <c r="GW19" s="1144"/>
      <c r="GX19" s="1144"/>
      <c r="GY19" s="1144"/>
      <c r="GZ19" s="1144"/>
      <c r="HA19" s="1144"/>
      <c r="HB19" s="1144"/>
      <c r="HC19" s="1144"/>
      <c r="HD19" s="1144"/>
      <c r="HE19" s="1146"/>
      <c r="HF19" s="1146"/>
      <c r="HG19" s="1149"/>
      <c r="HH19" s="1150"/>
      <c r="HI19" s="1150"/>
      <c r="HJ19" s="1150"/>
      <c r="HK19" s="1150"/>
      <c r="HL19" s="1150"/>
      <c r="HM19" s="1150"/>
      <c r="HN19" s="1150"/>
      <c r="HO19" s="1150"/>
      <c r="HP19" s="1150"/>
      <c r="HQ19" s="1150"/>
      <c r="HR19" s="1150"/>
      <c r="HS19" s="1150"/>
      <c r="HT19" s="1150"/>
      <c r="HU19" s="1150"/>
      <c r="HV19" s="1150"/>
      <c r="HW19" s="1150"/>
      <c r="HX19" s="1135"/>
      <c r="HY19" s="1136"/>
      <c r="HZ19" s="3"/>
    </row>
    <row r="20" spans="1:234" ht="5.25" customHeight="1">
      <c r="A20" s="1708" t="str">
        <f>入力シート!M6</f>
        <v>33</v>
      </c>
      <c r="B20" s="1708"/>
      <c r="C20" s="1708"/>
      <c r="D20" s="1708"/>
      <c r="E20" s="1709"/>
      <c r="F20" s="1712" t="str">
        <f>入力シート!O5</f>
        <v/>
      </c>
      <c r="G20" s="1713"/>
      <c r="H20" s="1713"/>
      <c r="I20" s="1713"/>
      <c r="J20" s="1714"/>
      <c r="K20" s="1702" t="str">
        <f>入力シート!O5</f>
        <v/>
      </c>
      <c r="L20" s="1703"/>
      <c r="M20" s="1703"/>
      <c r="N20" s="1703"/>
      <c r="O20" s="1704"/>
      <c r="P20" s="1735"/>
      <c r="Q20" s="1736"/>
      <c r="R20" s="1736"/>
      <c r="S20" s="1736"/>
      <c r="T20" s="1736"/>
      <c r="U20" s="1736"/>
      <c r="V20" s="1736"/>
      <c r="W20" s="1736"/>
      <c r="X20" s="1736"/>
      <c r="Y20" s="1736"/>
      <c r="Z20" s="1737"/>
      <c r="AA20" s="1615"/>
      <c r="AB20" s="1616"/>
      <c r="AC20" s="1616"/>
      <c r="AD20" s="1616"/>
      <c r="AE20" s="1616"/>
      <c r="AF20" s="1616"/>
      <c r="AG20" s="1616"/>
      <c r="AH20" s="1616"/>
      <c r="AI20" s="1616"/>
      <c r="AJ20" s="1616"/>
      <c r="AK20" s="1616"/>
      <c r="AL20" s="1616"/>
      <c r="AM20" s="1616"/>
      <c r="AN20" s="1616"/>
      <c r="AO20" s="1616"/>
      <c r="AP20" s="1616"/>
      <c r="AQ20" s="1616"/>
      <c r="AR20" s="1616"/>
      <c r="AS20" s="1616"/>
      <c r="AT20" s="1616"/>
      <c r="AU20" s="1616"/>
      <c r="AV20" s="1616"/>
      <c r="AW20" s="1616"/>
      <c r="AX20" s="1616"/>
      <c r="AY20" s="1616"/>
      <c r="AZ20" s="1616"/>
      <c r="BA20" s="1616"/>
      <c r="BB20" s="1616"/>
      <c r="BC20" s="1616"/>
      <c r="BD20" s="1616"/>
      <c r="BE20" s="1616"/>
      <c r="BF20" s="1616"/>
      <c r="BG20" s="1616"/>
      <c r="BH20" s="1616"/>
      <c r="BI20" s="1616"/>
      <c r="BJ20" s="1616"/>
      <c r="BK20" s="1616"/>
      <c r="BL20" s="1616"/>
      <c r="BM20" s="1616"/>
      <c r="BN20" s="1204"/>
      <c r="BO20" s="1204"/>
      <c r="BP20" s="1204"/>
      <c r="BQ20" s="1204"/>
      <c r="BR20" s="1204"/>
      <c r="BS20" s="1205"/>
      <c r="BT20" s="1516"/>
      <c r="BU20" s="1243"/>
      <c r="BV20" s="1243"/>
      <c r="BW20" s="1243"/>
      <c r="BX20" s="1243"/>
      <c r="BY20" s="1243"/>
      <c r="BZ20" s="1243"/>
      <c r="CA20" s="1243"/>
      <c r="CB20" s="1243"/>
      <c r="CC20" s="1244"/>
      <c r="CD20" s="1183"/>
      <c r="CE20" s="1184"/>
      <c r="CF20" s="1724"/>
      <c r="CG20" s="1595"/>
      <c r="CH20" s="1595"/>
      <c r="CI20" s="1595"/>
      <c r="CJ20" s="1595"/>
      <c r="CK20" s="1595"/>
      <c r="CL20" s="1595"/>
      <c r="CM20" s="1595"/>
      <c r="CN20" s="1595"/>
      <c r="CO20" s="1595"/>
      <c r="CP20" s="1596"/>
      <c r="CQ20" s="1596"/>
      <c r="CR20" s="1596"/>
      <c r="CS20" s="1595"/>
      <c r="CT20" s="1595"/>
      <c r="CU20" s="1595"/>
      <c r="CV20" s="1595"/>
      <c r="CW20" s="1595"/>
      <c r="CX20" s="1595"/>
      <c r="CY20" s="1595"/>
      <c r="CZ20" s="1595"/>
      <c r="DA20" s="1595"/>
      <c r="DB20" s="1596"/>
      <c r="DC20" s="1596"/>
      <c r="DD20" s="1596"/>
      <c r="DE20" s="1595"/>
      <c r="DF20" s="1595"/>
      <c r="DG20" s="1595"/>
      <c r="DH20" s="1595"/>
      <c r="DI20" s="1595"/>
      <c r="DJ20" s="1595"/>
      <c r="DK20" s="1599"/>
      <c r="DL20" s="1236"/>
      <c r="DM20" s="1236"/>
      <c r="DN20" s="2"/>
      <c r="DO20" s="1241">
        <v>5</v>
      </c>
      <c r="DP20" s="1241"/>
      <c r="DQ20" s="1241"/>
      <c r="DR20" s="1242"/>
      <c r="DS20" s="2057"/>
      <c r="DT20" s="2057"/>
      <c r="DU20" s="2057"/>
      <c r="DV20" s="2057"/>
      <c r="DW20" s="2057"/>
      <c r="DX20" s="2057"/>
      <c r="DY20" s="2057"/>
      <c r="DZ20" s="2057"/>
      <c r="EA20" s="2058"/>
      <c r="EB20" s="2059"/>
      <c r="EC20" s="1407"/>
      <c r="ED20" s="1504"/>
      <c r="EE20" s="1504"/>
      <c r="EF20" s="1504"/>
      <c r="EG20" s="1504"/>
      <c r="EH20" s="1504"/>
      <c r="EI20" s="1504"/>
      <c r="EJ20" s="1504"/>
      <c r="EK20" s="1388" t="str">
        <f>IF(入力シート!I38="","",入力シート!I38)</f>
        <v/>
      </c>
      <c r="EL20" s="1388"/>
      <c r="EM20" s="1388"/>
      <c r="EN20" s="1388"/>
      <c r="EO20" s="1388"/>
      <c r="EP20" s="1388"/>
      <c r="EQ20" s="1388"/>
      <c r="ER20" s="1388"/>
      <c r="ES20" s="1388"/>
      <c r="ET20" s="1388"/>
      <c r="EU20" s="1388"/>
      <c r="EV20" s="1388"/>
      <c r="EW20" s="1389"/>
      <c r="EX20" s="1201"/>
      <c r="EY20" s="1213"/>
      <c r="EZ20" s="3"/>
      <c r="FA20" s="3"/>
      <c r="FB20" s="1176"/>
      <c r="FC20" s="1176"/>
      <c r="FD20" s="1176"/>
      <c r="FE20" s="1176"/>
      <c r="FF20" s="1176"/>
      <c r="FG20" s="1176"/>
      <c r="FH20" s="1176"/>
      <c r="FI20" s="1176"/>
      <c r="FJ20" s="1176"/>
      <c r="FK20" s="1176"/>
      <c r="FL20" s="1177"/>
      <c r="FM20" s="1180"/>
      <c r="FN20" s="1181"/>
      <c r="FO20" s="1181"/>
      <c r="FP20" s="1181"/>
      <c r="FQ20" s="1181"/>
      <c r="FR20" s="1181"/>
      <c r="FS20" s="1181"/>
      <c r="FT20" s="1181"/>
      <c r="FU20" s="1181"/>
      <c r="FV20" s="1181"/>
      <c r="FW20" s="1181"/>
      <c r="FX20" s="1181"/>
      <c r="FY20" s="1181"/>
      <c r="FZ20" s="1181"/>
      <c r="GA20" s="1181"/>
      <c r="GB20" s="1181"/>
      <c r="GC20" s="1181"/>
      <c r="GD20" s="1181"/>
      <c r="GE20" s="1181"/>
      <c r="GF20" s="1182"/>
      <c r="GG20" s="1154"/>
      <c r="GH20" s="1155"/>
      <c r="GI20" s="1155"/>
      <c r="GJ20" s="1155"/>
      <c r="GK20" s="1155"/>
      <c r="GL20" s="1155"/>
      <c r="GM20" s="1155"/>
      <c r="GN20" s="1155"/>
      <c r="GO20" s="1155"/>
      <c r="GP20" s="1155"/>
      <c r="GQ20" s="1155"/>
      <c r="GR20" s="1145"/>
      <c r="GS20" s="1158"/>
      <c r="GT20" s="1141"/>
      <c r="GU20" s="1142"/>
      <c r="GV20" s="1142"/>
      <c r="GW20" s="1142"/>
      <c r="GX20" s="1142"/>
      <c r="GY20" s="1142"/>
      <c r="GZ20" s="1142"/>
      <c r="HA20" s="1142"/>
      <c r="HB20" s="1142"/>
      <c r="HC20" s="1142"/>
      <c r="HD20" s="1142"/>
      <c r="HE20" s="1145"/>
      <c r="HF20" s="1145"/>
      <c r="HG20" s="1149"/>
      <c r="HH20" s="1150"/>
      <c r="HI20" s="1150"/>
      <c r="HJ20" s="1150"/>
      <c r="HK20" s="1150"/>
      <c r="HL20" s="1150"/>
      <c r="HM20" s="1150"/>
      <c r="HN20" s="1150"/>
      <c r="HO20" s="1150"/>
      <c r="HP20" s="1150"/>
      <c r="HQ20" s="1150"/>
      <c r="HR20" s="1150"/>
      <c r="HS20" s="1150"/>
      <c r="HT20" s="1150"/>
      <c r="HU20" s="1150"/>
      <c r="HV20" s="1150"/>
      <c r="HW20" s="1150"/>
      <c r="HX20" s="1135"/>
      <c r="HY20" s="1136"/>
      <c r="HZ20" s="3"/>
    </row>
    <row r="21" spans="1:234" ht="5.25" customHeight="1">
      <c r="A21" s="1710"/>
      <c r="B21" s="1710"/>
      <c r="C21" s="1710"/>
      <c r="D21" s="1710"/>
      <c r="E21" s="1711"/>
      <c r="F21" s="1715"/>
      <c r="G21" s="1716"/>
      <c r="H21" s="1716"/>
      <c r="I21" s="1716"/>
      <c r="J21" s="1717"/>
      <c r="K21" s="1705"/>
      <c r="L21" s="1706"/>
      <c r="M21" s="1706"/>
      <c r="N21" s="1706"/>
      <c r="O21" s="1707"/>
      <c r="P21" s="1657" t="s">
        <v>15</v>
      </c>
      <c r="Q21" s="1658"/>
      <c r="R21" s="1658"/>
      <c r="S21" s="1658"/>
      <c r="T21" s="1658"/>
      <c r="U21" s="1658"/>
      <c r="V21" s="1659"/>
      <c r="W21" s="2385" t="str">
        <f>入力シート!W3</f>
        <v/>
      </c>
      <c r="X21" s="1673"/>
      <c r="Y21" s="1673"/>
      <c r="Z21" s="1673"/>
      <c r="AA21" s="1719"/>
      <c r="AB21" s="1719"/>
      <c r="AC21" s="1719"/>
      <c r="AD21" s="1719"/>
      <c r="AE21" s="1719"/>
      <c r="AF21" s="1719"/>
      <c r="AG21" s="1719"/>
      <c r="AH21" s="1719"/>
      <c r="AI21" s="1719"/>
      <c r="AJ21" s="1719"/>
      <c r="AK21" s="1719"/>
      <c r="AL21" s="1719"/>
      <c r="AM21" s="1719"/>
      <c r="AN21" s="1719"/>
      <c r="AO21" s="1719"/>
      <c r="AP21" s="2386"/>
      <c r="AQ21" s="1666" t="s">
        <v>16</v>
      </c>
      <c r="AR21" s="1667"/>
      <c r="AS21" s="1667"/>
      <c r="AT21" s="1667"/>
      <c r="AU21" s="1667"/>
      <c r="AV21" s="1667"/>
      <c r="AW21" s="1667"/>
      <c r="AX21" s="1667"/>
      <c r="AY21" s="1667"/>
      <c r="AZ21" s="1668"/>
      <c r="BA21" s="1672" t="str">
        <f>入力シート!Q5</f>
        <v/>
      </c>
      <c r="BB21" s="1673"/>
      <c r="BC21" s="1673"/>
      <c r="BD21" s="1673"/>
      <c r="BE21" s="1673"/>
      <c r="BF21" s="1673"/>
      <c r="BG21" s="1673"/>
      <c r="BH21" s="1673"/>
      <c r="BI21" s="1673"/>
      <c r="BJ21" s="1673"/>
      <c r="BK21" s="1673"/>
      <c r="BL21" s="1673"/>
      <c r="BM21" s="1673"/>
      <c r="BN21" s="1673"/>
      <c r="BO21" s="1673"/>
      <c r="BP21" s="1673"/>
      <c r="BQ21" s="1673"/>
      <c r="BR21" s="1673"/>
      <c r="BS21" s="1674"/>
      <c r="BT21" s="1678" t="s">
        <v>17</v>
      </c>
      <c r="BU21" s="1667"/>
      <c r="BV21" s="1667"/>
      <c r="BW21" s="1667"/>
      <c r="BX21" s="1667"/>
      <c r="BY21" s="1679"/>
      <c r="BZ21" s="1718" t="str">
        <f>入力シート!R5</f>
        <v/>
      </c>
      <c r="CA21" s="1719"/>
      <c r="CB21" s="1719"/>
      <c r="CC21" s="1719"/>
      <c r="CD21" s="1673"/>
      <c r="CE21" s="1673"/>
      <c r="CF21" s="1673"/>
      <c r="CG21" s="1673"/>
      <c r="CH21" s="1674"/>
      <c r="CI21" s="1279"/>
      <c r="CJ21" s="1280"/>
      <c r="CK21" s="1280"/>
      <c r="CL21" s="1280"/>
      <c r="CM21" s="1280"/>
      <c r="CN21" s="1280"/>
      <c r="CO21" s="1280"/>
      <c r="CP21" s="1280"/>
      <c r="CQ21" s="1280"/>
      <c r="CR21" s="1280"/>
      <c r="CS21" s="1280"/>
      <c r="CT21" s="1280"/>
      <c r="CU21" s="1280"/>
      <c r="CV21" s="1280"/>
      <c r="CW21" s="1280"/>
      <c r="CX21" s="1280"/>
      <c r="CY21" s="1280"/>
      <c r="CZ21" s="1280"/>
      <c r="DA21" s="1280"/>
      <c r="DB21" s="1280"/>
      <c r="DC21" s="1280"/>
      <c r="DD21" s="1280"/>
      <c r="DE21" s="1280"/>
      <c r="DF21" s="1280"/>
      <c r="DG21" s="1280"/>
      <c r="DH21" s="1280"/>
      <c r="DI21" s="1280"/>
      <c r="DJ21" s="1280"/>
      <c r="DK21" s="1280"/>
      <c r="DL21" s="1280"/>
      <c r="DM21" s="1280"/>
      <c r="DN21" s="2"/>
      <c r="DO21" s="1243"/>
      <c r="DP21" s="1243"/>
      <c r="DQ21" s="1243"/>
      <c r="DR21" s="1244"/>
      <c r="DS21" s="2057"/>
      <c r="DT21" s="2057"/>
      <c r="DU21" s="2057"/>
      <c r="DV21" s="2057"/>
      <c r="DW21" s="2057"/>
      <c r="DX21" s="2057"/>
      <c r="DY21" s="2057"/>
      <c r="DZ21" s="2057"/>
      <c r="EA21" s="2058"/>
      <c r="EB21" s="2059"/>
      <c r="EC21" s="1407"/>
      <c r="ED21" s="1504"/>
      <c r="EE21" s="1504"/>
      <c r="EF21" s="1504"/>
      <c r="EG21" s="1504"/>
      <c r="EH21" s="1504"/>
      <c r="EI21" s="1504"/>
      <c r="EJ21" s="1504"/>
      <c r="EK21" s="1388"/>
      <c r="EL21" s="1388"/>
      <c r="EM21" s="1388"/>
      <c r="EN21" s="1388"/>
      <c r="EO21" s="1388"/>
      <c r="EP21" s="1388"/>
      <c r="EQ21" s="1388"/>
      <c r="ER21" s="1388"/>
      <c r="ES21" s="1388"/>
      <c r="ET21" s="1388"/>
      <c r="EU21" s="1388"/>
      <c r="EV21" s="1388"/>
      <c r="EW21" s="1389"/>
      <c r="EX21" s="1202"/>
      <c r="EY21" s="1214"/>
      <c r="EZ21" s="3"/>
      <c r="FA21" s="3"/>
      <c r="FB21" s="1230"/>
      <c r="FC21" s="1230"/>
      <c r="FD21" s="1230"/>
      <c r="FE21" s="1230"/>
      <c r="FF21" s="1230"/>
      <c r="FG21" s="1230"/>
      <c r="FH21" s="1230"/>
      <c r="FI21" s="1230"/>
      <c r="FJ21" s="1230"/>
      <c r="FK21" s="1230"/>
      <c r="FL21" s="1231"/>
      <c r="FM21" s="1183"/>
      <c r="FN21" s="1184"/>
      <c r="FO21" s="1184"/>
      <c r="FP21" s="1184"/>
      <c r="FQ21" s="1184"/>
      <c r="FR21" s="1184"/>
      <c r="FS21" s="1184"/>
      <c r="FT21" s="1184"/>
      <c r="FU21" s="1184"/>
      <c r="FV21" s="1184"/>
      <c r="FW21" s="1184"/>
      <c r="FX21" s="1184"/>
      <c r="FY21" s="1184"/>
      <c r="FZ21" s="1184"/>
      <c r="GA21" s="1184"/>
      <c r="GB21" s="1184"/>
      <c r="GC21" s="1184"/>
      <c r="GD21" s="1184"/>
      <c r="GE21" s="1184"/>
      <c r="GF21" s="1185"/>
      <c r="GG21" s="1156"/>
      <c r="GH21" s="1157"/>
      <c r="GI21" s="1157"/>
      <c r="GJ21" s="1157"/>
      <c r="GK21" s="1157"/>
      <c r="GL21" s="1157"/>
      <c r="GM21" s="1157"/>
      <c r="GN21" s="1157"/>
      <c r="GO21" s="1157"/>
      <c r="GP21" s="1157"/>
      <c r="GQ21" s="1157"/>
      <c r="GR21" s="1146"/>
      <c r="GS21" s="1159"/>
      <c r="GT21" s="1143"/>
      <c r="GU21" s="1144"/>
      <c r="GV21" s="1144"/>
      <c r="GW21" s="1144"/>
      <c r="GX21" s="1144"/>
      <c r="GY21" s="1144"/>
      <c r="GZ21" s="1144"/>
      <c r="HA21" s="1144"/>
      <c r="HB21" s="1144"/>
      <c r="HC21" s="1144"/>
      <c r="HD21" s="1144"/>
      <c r="HE21" s="1146"/>
      <c r="HF21" s="1146"/>
      <c r="HG21" s="1149"/>
      <c r="HH21" s="1150"/>
      <c r="HI21" s="1150"/>
      <c r="HJ21" s="1150"/>
      <c r="HK21" s="1150"/>
      <c r="HL21" s="1150"/>
      <c r="HM21" s="1150"/>
      <c r="HN21" s="1150"/>
      <c r="HO21" s="1150"/>
      <c r="HP21" s="1150"/>
      <c r="HQ21" s="1150"/>
      <c r="HR21" s="1150"/>
      <c r="HS21" s="1150"/>
      <c r="HT21" s="1150"/>
      <c r="HU21" s="1150"/>
      <c r="HV21" s="1150"/>
      <c r="HW21" s="1150"/>
      <c r="HX21" s="1135"/>
      <c r="HY21" s="1136"/>
      <c r="HZ21" s="3"/>
    </row>
    <row r="22" spans="1:234" ht="5.25" customHeight="1">
      <c r="A22" s="1710"/>
      <c r="B22" s="1710"/>
      <c r="C22" s="1710"/>
      <c r="D22" s="1710"/>
      <c r="E22" s="1711"/>
      <c r="F22" s="1715"/>
      <c r="G22" s="1716"/>
      <c r="H22" s="1716"/>
      <c r="I22" s="1716"/>
      <c r="J22" s="1717"/>
      <c r="K22" s="1705"/>
      <c r="L22" s="1706"/>
      <c r="M22" s="1706"/>
      <c r="N22" s="1706"/>
      <c r="O22" s="1707"/>
      <c r="P22" s="1660"/>
      <c r="Q22" s="1661"/>
      <c r="R22" s="1661"/>
      <c r="S22" s="1661"/>
      <c r="T22" s="1661"/>
      <c r="U22" s="1661"/>
      <c r="V22" s="1662"/>
      <c r="W22" s="1675"/>
      <c r="X22" s="1676"/>
      <c r="Y22" s="1676"/>
      <c r="Z22" s="1676"/>
      <c r="AA22" s="1676"/>
      <c r="AB22" s="1676"/>
      <c r="AC22" s="1676"/>
      <c r="AD22" s="1676"/>
      <c r="AE22" s="1676"/>
      <c r="AF22" s="1676"/>
      <c r="AG22" s="1676"/>
      <c r="AH22" s="1676"/>
      <c r="AI22" s="1676"/>
      <c r="AJ22" s="1676"/>
      <c r="AK22" s="1676"/>
      <c r="AL22" s="1676"/>
      <c r="AM22" s="1676"/>
      <c r="AN22" s="1676"/>
      <c r="AO22" s="1676"/>
      <c r="AP22" s="2387"/>
      <c r="AQ22" s="1669"/>
      <c r="AR22" s="1670"/>
      <c r="AS22" s="1670"/>
      <c r="AT22" s="1670"/>
      <c r="AU22" s="1670"/>
      <c r="AV22" s="1670"/>
      <c r="AW22" s="1670"/>
      <c r="AX22" s="1670"/>
      <c r="AY22" s="1670"/>
      <c r="AZ22" s="1671"/>
      <c r="BA22" s="1675"/>
      <c r="BB22" s="1676"/>
      <c r="BC22" s="1676"/>
      <c r="BD22" s="1676"/>
      <c r="BE22" s="1676"/>
      <c r="BF22" s="1676"/>
      <c r="BG22" s="1676"/>
      <c r="BH22" s="1676"/>
      <c r="BI22" s="1676"/>
      <c r="BJ22" s="1676"/>
      <c r="BK22" s="1676"/>
      <c r="BL22" s="1676"/>
      <c r="BM22" s="1676"/>
      <c r="BN22" s="1676"/>
      <c r="BO22" s="1676"/>
      <c r="BP22" s="1676"/>
      <c r="BQ22" s="1676"/>
      <c r="BR22" s="1676"/>
      <c r="BS22" s="1677"/>
      <c r="BT22" s="1680"/>
      <c r="BU22" s="1670"/>
      <c r="BV22" s="1670"/>
      <c r="BW22" s="1670"/>
      <c r="BX22" s="1670"/>
      <c r="BY22" s="1681"/>
      <c r="BZ22" s="1720"/>
      <c r="CA22" s="1676"/>
      <c r="CB22" s="1676"/>
      <c r="CC22" s="1676"/>
      <c r="CD22" s="1676"/>
      <c r="CE22" s="1676"/>
      <c r="CF22" s="1676"/>
      <c r="CG22" s="1676"/>
      <c r="CH22" s="1677"/>
      <c r="CI22" s="1281"/>
      <c r="CJ22" s="1282"/>
      <c r="CK22" s="1282"/>
      <c r="CL22" s="1282"/>
      <c r="CM22" s="1282"/>
      <c r="CN22" s="1282"/>
      <c r="CO22" s="1282"/>
      <c r="CP22" s="1282"/>
      <c r="CQ22" s="1282"/>
      <c r="CR22" s="1282"/>
      <c r="CS22" s="1282"/>
      <c r="CT22" s="1282"/>
      <c r="CU22" s="1282"/>
      <c r="CV22" s="1282"/>
      <c r="CW22" s="1282"/>
      <c r="CX22" s="1282"/>
      <c r="CY22" s="1282"/>
      <c r="CZ22" s="1282"/>
      <c r="DA22" s="1282"/>
      <c r="DB22" s="1282"/>
      <c r="DC22" s="1282"/>
      <c r="DD22" s="1282"/>
      <c r="DE22" s="1282"/>
      <c r="DF22" s="1282"/>
      <c r="DG22" s="1282"/>
      <c r="DH22" s="1282"/>
      <c r="DI22" s="1282"/>
      <c r="DJ22" s="1282"/>
      <c r="DK22" s="1282"/>
      <c r="DL22" s="1282"/>
      <c r="DM22" s="1282"/>
      <c r="DN22" s="2"/>
      <c r="DO22" s="1241">
        <v>6</v>
      </c>
      <c r="DP22" s="1241"/>
      <c r="DQ22" s="1241"/>
      <c r="DR22" s="1242"/>
      <c r="DS22" s="2057"/>
      <c r="DT22" s="2057"/>
      <c r="DU22" s="2057"/>
      <c r="DV22" s="2057"/>
      <c r="DW22" s="2057"/>
      <c r="DX22" s="2057"/>
      <c r="DY22" s="2057"/>
      <c r="DZ22" s="2057"/>
      <c r="EA22" s="2058"/>
      <c r="EB22" s="2059"/>
      <c r="EC22" s="1407"/>
      <c r="ED22" s="1504"/>
      <c r="EE22" s="1504"/>
      <c r="EF22" s="1504"/>
      <c r="EG22" s="1504"/>
      <c r="EH22" s="1504"/>
      <c r="EI22" s="1504"/>
      <c r="EJ22" s="1504"/>
      <c r="EK22" s="1388" t="str">
        <f>IF(入力シート!I39="","",入力シート!I39)</f>
        <v/>
      </c>
      <c r="EL22" s="1388"/>
      <c r="EM22" s="1388"/>
      <c r="EN22" s="1388"/>
      <c r="EO22" s="1388"/>
      <c r="EP22" s="1388"/>
      <c r="EQ22" s="1388"/>
      <c r="ER22" s="1388"/>
      <c r="ES22" s="1388"/>
      <c r="ET22" s="1388"/>
      <c r="EU22" s="1388"/>
      <c r="EV22" s="1388"/>
      <c r="EW22" s="1389"/>
      <c r="EX22" s="1201"/>
      <c r="EY22" s="1213"/>
      <c r="EZ22" s="3"/>
      <c r="FA22" s="3"/>
      <c r="FB22" s="1176"/>
      <c r="FC22" s="1176"/>
      <c r="FD22" s="1176"/>
      <c r="FE22" s="1176"/>
      <c r="FF22" s="1176"/>
      <c r="FG22" s="1176"/>
      <c r="FH22" s="1176"/>
      <c r="FI22" s="1176"/>
      <c r="FJ22" s="1176"/>
      <c r="FK22" s="1176"/>
      <c r="FL22" s="1177"/>
      <c r="FM22" s="1180"/>
      <c r="FN22" s="1181"/>
      <c r="FO22" s="1181"/>
      <c r="FP22" s="1181"/>
      <c r="FQ22" s="1181"/>
      <c r="FR22" s="1181"/>
      <c r="FS22" s="1181"/>
      <c r="FT22" s="1181"/>
      <c r="FU22" s="1181"/>
      <c r="FV22" s="1181"/>
      <c r="FW22" s="1181"/>
      <c r="FX22" s="1181"/>
      <c r="FY22" s="1181"/>
      <c r="FZ22" s="1181"/>
      <c r="GA22" s="1181"/>
      <c r="GB22" s="1181"/>
      <c r="GC22" s="1181"/>
      <c r="GD22" s="1181"/>
      <c r="GE22" s="1181"/>
      <c r="GF22" s="1182"/>
      <c r="GG22" s="1851"/>
      <c r="GH22" s="1851"/>
      <c r="GI22" s="1851"/>
      <c r="GJ22" s="1851"/>
      <c r="GK22" s="1851"/>
      <c r="GL22" s="1851"/>
      <c r="GM22" s="1851"/>
      <c r="GN22" s="1851"/>
      <c r="GO22" s="1851"/>
      <c r="GP22" s="1851"/>
      <c r="GQ22" s="1851"/>
      <c r="GR22" s="1246"/>
      <c r="GS22" s="1246"/>
      <c r="GT22" s="1141"/>
      <c r="GU22" s="1142"/>
      <c r="GV22" s="1142"/>
      <c r="GW22" s="1142"/>
      <c r="GX22" s="1142"/>
      <c r="GY22" s="1142"/>
      <c r="GZ22" s="1142"/>
      <c r="HA22" s="1142"/>
      <c r="HB22" s="1142"/>
      <c r="HC22" s="1142"/>
      <c r="HD22" s="1142"/>
      <c r="HE22" s="1246"/>
      <c r="HF22" s="1246"/>
      <c r="HG22" s="1149"/>
      <c r="HH22" s="1150"/>
      <c r="HI22" s="1150"/>
      <c r="HJ22" s="1150"/>
      <c r="HK22" s="1150"/>
      <c r="HL22" s="1150"/>
      <c r="HM22" s="1150"/>
      <c r="HN22" s="1150"/>
      <c r="HO22" s="1150"/>
      <c r="HP22" s="1150"/>
      <c r="HQ22" s="1150"/>
      <c r="HR22" s="1150"/>
      <c r="HS22" s="1150"/>
      <c r="HT22" s="1150"/>
      <c r="HU22" s="1150"/>
      <c r="HV22" s="1150"/>
      <c r="HW22" s="1150"/>
      <c r="HX22" s="1135"/>
      <c r="HY22" s="1136"/>
      <c r="HZ22" s="3"/>
    </row>
    <row r="23" spans="1:234" ht="5.25" customHeight="1">
      <c r="A23" s="1710"/>
      <c r="B23" s="1710"/>
      <c r="C23" s="1710"/>
      <c r="D23" s="1710"/>
      <c r="E23" s="1711"/>
      <c r="F23" s="1715"/>
      <c r="G23" s="1716"/>
      <c r="H23" s="1716"/>
      <c r="I23" s="1716"/>
      <c r="J23" s="1717"/>
      <c r="K23" s="1705"/>
      <c r="L23" s="1706"/>
      <c r="M23" s="1706"/>
      <c r="N23" s="1706"/>
      <c r="O23" s="1707"/>
      <c r="P23" s="1663"/>
      <c r="Q23" s="1664"/>
      <c r="R23" s="1664"/>
      <c r="S23" s="1664"/>
      <c r="T23" s="1664"/>
      <c r="U23" s="1664"/>
      <c r="V23" s="1665"/>
      <c r="W23" s="1675"/>
      <c r="X23" s="1676"/>
      <c r="Y23" s="1676"/>
      <c r="Z23" s="1676"/>
      <c r="AA23" s="1676"/>
      <c r="AB23" s="1676"/>
      <c r="AC23" s="1676"/>
      <c r="AD23" s="1676"/>
      <c r="AE23" s="1676"/>
      <c r="AF23" s="1676"/>
      <c r="AG23" s="1676"/>
      <c r="AH23" s="1676"/>
      <c r="AI23" s="1676"/>
      <c r="AJ23" s="1676"/>
      <c r="AK23" s="1676"/>
      <c r="AL23" s="1676"/>
      <c r="AM23" s="1676"/>
      <c r="AN23" s="1676"/>
      <c r="AO23" s="1676"/>
      <c r="AP23" s="2387"/>
      <c r="AQ23" s="1669"/>
      <c r="AR23" s="1670"/>
      <c r="AS23" s="1670"/>
      <c r="AT23" s="1670"/>
      <c r="AU23" s="1670"/>
      <c r="AV23" s="1670"/>
      <c r="AW23" s="1670"/>
      <c r="AX23" s="1670"/>
      <c r="AY23" s="1670"/>
      <c r="AZ23" s="1671"/>
      <c r="BA23" s="1675"/>
      <c r="BB23" s="1676"/>
      <c r="BC23" s="1676"/>
      <c r="BD23" s="1676"/>
      <c r="BE23" s="1676"/>
      <c r="BF23" s="1676"/>
      <c r="BG23" s="1676"/>
      <c r="BH23" s="1676"/>
      <c r="BI23" s="1676"/>
      <c r="BJ23" s="1676"/>
      <c r="BK23" s="1676"/>
      <c r="BL23" s="1676"/>
      <c r="BM23" s="1676"/>
      <c r="BN23" s="1676"/>
      <c r="BO23" s="1676"/>
      <c r="BP23" s="1676"/>
      <c r="BQ23" s="1676"/>
      <c r="BR23" s="1676"/>
      <c r="BS23" s="1677"/>
      <c r="BT23" s="1680"/>
      <c r="BU23" s="1670"/>
      <c r="BV23" s="1670"/>
      <c r="BW23" s="1670"/>
      <c r="BX23" s="1670"/>
      <c r="BY23" s="1681"/>
      <c r="BZ23" s="1720"/>
      <c r="CA23" s="1676"/>
      <c r="CB23" s="1676"/>
      <c r="CC23" s="1676"/>
      <c r="CD23" s="1676"/>
      <c r="CE23" s="1676"/>
      <c r="CF23" s="1676"/>
      <c r="CG23" s="1676"/>
      <c r="CH23" s="1677"/>
      <c r="CI23" s="1281"/>
      <c r="CJ23" s="1282"/>
      <c r="CK23" s="1282"/>
      <c r="CL23" s="1282"/>
      <c r="CM23" s="1282"/>
      <c r="CN23" s="1282"/>
      <c r="CO23" s="1282"/>
      <c r="CP23" s="1282"/>
      <c r="CQ23" s="1282"/>
      <c r="CR23" s="1282"/>
      <c r="CS23" s="1282"/>
      <c r="CT23" s="1282"/>
      <c r="CU23" s="1282"/>
      <c r="CV23" s="1282"/>
      <c r="CW23" s="1282"/>
      <c r="CX23" s="1282"/>
      <c r="CY23" s="1282"/>
      <c r="CZ23" s="1282"/>
      <c r="DA23" s="1282"/>
      <c r="DB23" s="1282"/>
      <c r="DC23" s="1282"/>
      <c r="DD23" s="1282"/>
      <c r="DE23" s="1282"/>
      <c r="DF23" s="1282"/>
      <c r="DG23" s="1282"/>
      <c r="DH23" s="1282"/>
      <c r="DI23" s="1282"/>
      <c r="DJ23" s="1282"/>
      <c r="DK23" s="1282"/>
      <c r="DL23" s="1282"/>
      <c r="DM23" s="1282"/>
      <c r="DN23" s="2"/>
      <c r="DO23" s="1195"/>
      <c r="DP23" s="1195"/>
      <c r="DQ23" s="1195"/>
      <c r="DR23" s="1268"/>
      <c r="DS23" s="2057"/>
      <c r="DT23" s="2057"/>
      <c r="DU23" s="2057"/>
      <c r="DV23" s="2057"/>
      <c r="DW23" s="2057"/>
      <c r="DX23" s="2057"/>
      <c r="DY23" s="2057"/>
      <c r="DZ23" s="2057"/>
      <c r="EA23" s="2058"/>
      <c r="EB23" s="2059"/>
      <c r="EC23" s="1407"/>
      <c r="ED23" s="1504"/>
      <c r="EE23" s="1504"/>
      <c r="EF23" s="1504"/>
      <c r="EG23" s="1504"/>
      <c r="EH23" s="1504"/>
      <c r="EI23" s="1504"/>
      <c r="EJ23" s="1504"/>
      <c r="EK23" s="1388"/>
      <c r="EL23" s="1388"/>
      <c r="EM23" s="1388"/>
      <c r="EN23" s="1388"/>
      <c r="EO23" s="1388"/>
      <c r="EP23" s="1388"/>
      <c r="EQ23" s="1388"/>
      <c r="ER23" s="1388"/>
      <c r="ES23" s="1388"/>
      <c r="ET23" s="1388"/>
      <c r="EU23" s="1388"/>
      <c r="EV23" s="1388"/>
      <c r="EW23" s="1389"/>
      <c r="EX23" s="1202"/>
      <c r="EY23" s="1214"/>
      <c r="EZ23" s="3"/>
      <c r="FA23" s="3"/>
      <c r="FB23" s="1820"/>
      <c r="FC23" s="1820"/>
      <c r="FD23" s="1820"/>
      <c r="FE23" s="1820"/>
      <c r="FF23" s="1820"/>
      <c r="FG23" s="1820"/>
      <c r="FH23" s="1820"/>
      <c r="FI23" s="1820"/>
      <c r="FJ23" s="1820"/>
      <c r="FK23" s="1820"/>
      <c r="FL23" s="1821"/>
      <c r="FM23" s="1722"/>
      <c r="FN23" s="1598"/>
      <c r="FO23" s="1598"/>
      <c r="FP23" s="1598"/>
      <c r="FQ23" s="1598"/>
      <c r="FR23" s="1598"/>
      <c r="FS23" s="1598"/>
      <c r="FT23" s="1598"/>
      <c r="FU23" s="1598"/>
      <c r="FV23" s="1598"/>
      <c r="FW23" s="1598"/>
      <c r="FX23" s="1598"/>
      <c r="FY23" s="1598"/>
      <c r="FZ23" s="1598"/>
      <c r="GA23" s="1598"/>
      <c r="GB23" s="1598"/>
      <c r="GC23" s="1598"/>
      <c r="GD23" s="1598"/>
      <c r="GE23" s="1598"/>
      <c r="GF23" s="1825"/>
      <c r="GG23" s="1852"/>
      <c r="GH23" s="1852"/>
      <c r="GI23" s="1852"/>
      <c r="GJ23" s="1852"/>
      <c r="GK23" s="1852"/>
      <c r="GL23" s="1852"/>
      <c r="GM23" s="1852"/>
      <c r="GN23" s="1852"/>
      <c r="GO23" s="1852"/>
      <c r="GP23" s="1852"/>
      <c r="GQ23" s="1852"/>
      <c r="GR23" s="1309"/>
      <c r="GS23" s="1309"/>
      <c r="GT23" s="1823"/>
      <c r="GU23" s="1824"/>
      <c r="GV23" s="1824"/>
      <c r="GW23" s="1824"/>
      <c r="GX23" s="1824"/>
      <c r="GY23" s="1824"/>
      <c r="GZ23" s="1824"/>
      <c r="HA23" s="1824"/>
      <c r="HB23" s="1824"/>
      <c r="HC23" s="1824"/>
      <c r="HD23" s="1824"/>
      <c r="HE23" s="1309"/>
      <c r="HF23" s="1309"/>
      <c r="HG23" s="1151"/>
      <c r="HH23" s="1152"/>
      <c r="HI23" s="1152"/>
      <c r="HJ23" s="1152"/>
      <c r="HK23" s="1152"/>
      <c r="HL23" s="1152"/>
      <c r="HM23" s="1152"/>
      <c r="HN23" s="1152"/>
      <c r="HO23" s="1152"/>
      <c r="HP23" s="1152"/>
      <c r="HQ23" s="1152"/>
      <c r="HR23" s="1152"/>
      <c r="HS23" s="1152"/>
      <c r="HT23" s="1152"/>
      <c r="HU23" s="1152"/>
      <c r="HV23" s="1152"/>
      <c r="HW23" s="1152"/>
      <c r="HX23" s="1147"/>
      <c r="HY23" s="1148"/>
      <c r="HZ23" s="3"/>
    </row>
    <row r="24" spans="1:234" ht="5.25" customHeight="1">
      <c r="A24" s="1619" t="s">
        <v>18</v>
      </c>
      <c r="B24" s="1619"/>
      <c r="C24" s="1619"/>
      <c r="D24" s="1619"/>
      <c r="E24" s="1619"/>
      <c r="F24" s="1619"/>
      <c r="G24" s="1619"/>
      <c r="H24" s="1619"/>
      <c r="I24" s="1619"/>
      <c r="J24" s="1619"/>
      <c r="K24" s="1619"/>
      <c r="L24" s="1619"/>
      <c r="M24" s="1619"/>
      <c r="N24" s="1619"/>
      <c r="O24" s="1619"/>
      <c r="P24" s="1619"/>
      <c r="Q24" s="1619"/>
      <c r="R24" s="1619"/>
      <c r="S24" s="1619"/>
      <c r="T24" s="1619"/>
      <c r="U24" s="1619"/>
      <c r="V24" s="1619"/>
      <c r="W24" s="1619"/>
      <c r="X24" s="1619"/>
      <c r="Y24" s="1619"/>
      <c r="Z24" s="1619"/>
      <c r="AA24" s="1619"/>
      <c r="AB24" s="1619"/>
      <c r="AC24" s="1619"/>
      <c r="AD24" s="1619"/>
      <c r="AE24" s="1619"/>
      <c r="AF24" s="1619"/>
      <c r="AG24" s="1619"/>
      <c r="AH24" s="1619"/>
      <c r="AI24" s="1619"/>
      <c r="AJ24" s="1619"/>
      <c r="AK24" s="1619"/>
      <c r="AL24" s="1619"/>
      <c r="AM24" s="1619"/>
      <c r="AN24" s="1619"/>
      <c r="AO24" s="1619"/>
      <c r="AP24" s="1619"/>
      <c r="AQ24" s="1619"/>
      <c r="AR24" s="1619"/>
      <c r="AS24" s="1619"/>
      <c r="AT24" s="1619"/>
      <c r="AU24" s="1619"/>
      <c r="AV24" s="1619"/>
      <c r="AW24" s="1619"/>
      <c r="AX24" s="1619"/>
      <c r="AY24" s="1619"/>
      <c r="AZ24" s="1619"/>
      <c r="BA24" s="1619"/>
      <c r="BB24" s="1619"/>
      <c r="BC24" s="1619"/>
      <c r="BD24" s="1619"/>
      <c r="BE24" s="1619"/>
      <c r="BF24" s="1619"/>
      <c r="BG24" s="1619"/>
      <c r="BH24" s="1619"/>
      <c r="BI24" s="1619"/>
      <c r="BJ24" s="1619"/>
      <c r="BK24" s="1619"/>
      <c r="BL24" s="1619"/>
      <c r="BM24" s="1619"/>
      <c r="BN24" s="1619"/>
      <c r="BO24" s="1619"/>
      <c r="BP24" s="1619"/>
      <c r="BQ24" s="1619"/>
      <c r="BR24" s="1619"/>
      <c r="BS24" s="1619"/>
      <c r="BT24" s="1619"/>
      <c r="BU24" s="1619"/>
      <c r="BV24" s="1619"/>
      <c r="BW24" s="1619"/>
      <c r="BX24" s="1619"/>
      <c r="BY24" s="1619"/>
      <c r="BZ24" s="1619"/>
      <c r="CA24" s="1619"/>
      <c r="CB24" s="1619"/>
      <c r="CC24" s="1619"/>
      <c r="CD24" s="1619"/>
      <c r="CE24" s="1619"/>
      <c r="CF24" s="1619"/>
      <c r="CG24" s="1619"/>
      <c r="CH24" s="1619"/>
      <c r="CI24" s="1619"/>
      <c r="CJ24" s="1619"/>
      <c r="CK24" s="1619"/>
      <c r="CL24" s="1619"/>
      <c r="CM24" s="1619"/>
      <c r="CN24" s="1619"/>
      <c r="CO24" s="1619"/>
      <c r="CP24" s="1619"/>
      <c r="CQ24" s="1619"/>
      <c r="CR24" s="1619"/>
      <c r="CS24" s="1619"/>
      <c r="CT24" s="1619"/>
      <c r="CU24" s="1619"/>
      <c r="CV24" s="1619"/>
      <c r="CW24" s="1619"/>
      <c r="CX24" s="1619"/>
      <c r="CY24" s="1619"/>
      <c r="CZ24" s="1619"/>
      <c r="DA24" s="1619"/>
      <c r="DB24" s="1269"/>
      <c r="DC24" s="1269"/>
      <c r="DD24" s="1269"/>
      <c r="DE24" s="1269"/>
      <c r="DF24" s="1269"/>
      <c r="DG24" s="1269"/>
      <c r="DH24" s="1269"/>
      <c r="DI24" s="1269"/>
      <c r="DJ24" s="1269"/>
      <c r="DK24" s="1269"/>
      <c r="DL24" s="1269"/>
      <c r="DM24" s="1269"/>
      <c r="DN24" s="2"/>
      <c r="DO24" s="1241">
        <v>7</v>
      </c>
      <c r="DP24" s="1241"/>
      <c r="DQ24" s="1241"/>
      <c r="DR24" s="1242"/>
      <c r="DS24" s="2057"/>
      <c r="DT24" s="2057"/>
      <c r="DU24" s="2057"/>
      <c r="DV24" s="2057"/>
      <c r="DW24" s="2057"/>
      <c r="DX24" s="2057"/>
      <c r="DY24" s="2057"/>
      <c r="DZ24" s="2057"/>
      <c r="EA24" s="2058"/>
      <c r="EB24" s="2059"/>
      <c r="EC24" s="1407"/>
      <c r="ED24" s="1504"/>
      <c r="EE24" s="1504"/>
      <c r="EF24" s="1504"/>
      <c r="EG24" s="1504"/>
      <c r="EH24" s="1504"/>
      <c r="EI24" s="1504"/>
      <c r="EJ24" s="1504"/>
      <c r="EK24" s="1388" t="str">
        <f>IF(入力シート!I40="","",入力シート!I40)</f>
        <v/>
      </c>
      <c r="EL24" s="1388"/>
      <c r="EM24" s="1388"/>
      <c r="EN24" s="1388"/>
      <c r="EO24" s="1388"/>
      <c r="EP24" s="1388"/>
      <c r="EQ24" s="1388"/>
      <c r="ER24" s="1388"/>
      <c r="ES24" s="1388"/>
      <c r="ET24" s="1388"/>
      <c r="EU24" s="1388"/>
      <c r="EV24" s="1388"/>
      <c r="EW24" s="1389"/>
      <c r="EX24" s="1201"/>
      <c r="EY24" s="1213"/>
      <c r="EZ24" s="3"/>
      <c r="FA24" s="3"/>
      <c r="FB24" s="1174" t="s">
        <v>107</v>
      </c>
      <c r="FC24" s="1174"/>
      <c r="FD24" s="1174"/>
      <c r="FE24" s="1174"/>
      <c r="FF24" s="1174"/>
      <c r="FG24" s="1174"/>
      <c r="FH24" s="1174"/>
      <c r="FI24" s="1174"/>
      <c r="FJ24" s="1174"/>
      <c r="FK24" s="1174"/>
      <c r="FL24" s="1174"/>
      <c r="FM24" s="1174"/>
      <c r="FN24" s="1174"/>
      <c r="FO24" s="1174"/>
      <c r="FP24" s="1174"/>
      <c r="FQ24" s="1174"/>
      <c r="FR24" s="1174"/>
      <c r="FS24" s="1174"/>
      <c r="FT24" s="1174"/>
      <c r="FU24" s="1174"/>
      <c r="FV24" s="1174"/>
      <c r="FW24" s="1174"/>
      <c r="FX24" s="1174"/>
      <c r="FY24" s="1174"/>
      <c r="FZ24" s="1174"/>
      <c r="GA24" s="1174"/>
      <c r="GB24" s="1174"/>
      <c r="GC24" s="1174"/>
      <c r="GD24" s="1174"/>
      <c r="GE24" s="1174"/>
      <c r="GF24" s="1174"/>
      <c r="GG24" s="1174"/>
      <c r="GH24" s="1174"/>
      <c r="GI24" s="1174"/>
      <c r="GJ24" s="1174"/>
      <c r="GK24" s="1174"/>
      <c r="GL24" s="1174"/>
      <c r="GM24" s="1174"/>
      <c r="GN24" s="1174"/>
      <c r="GO24" s="1174"/>
      <c r="GP24" s="1174"/>
      <c r="GQ24" s="1174"/>
      <c r="GR24" s="1174"/>
      <c r="GS24" s="1174"/>
      <c r="GT24" s="1174"/>
      <c r="GU24" s="1174"/>
      <c r="GV24" s="1174"/>
      <c r="GW24" s="1174"/>
      <c r="GX24" s="1174"/>
      <c r="GY24" s="1174"/>
      <c r="GZ24" s="1174"/>
      <c r="HA24" s="1174"/>
      <c r="HB24" s="1174"/>
      <c r="HC24" s="1174"/>
      <c r="HD24" s="1174"/>
      <c r="HE24" s="1174"/>
      <c r="HF24" s="1174"/>
      <c r="HG24" s="1174"/>
      <c r="HH24" s="1174"/>
      <c r="HI24" s="1174"/>
      <c r="HJ24" s="1174"/>
      <c r="HK24" s="1174"/>
      <c r="HL24" s="1174"/>
      <c r="HM24" s="1174"/>
      <c r="HN24" s="1174"/>
      <c r="HO24" s="1174"/>
      <c r="HP24" s="1174"/>
      <c r="HQ24" s="1174"/>
      <c r="HR24" s="1174"/>
      <c r="HS24" s="1174"/>
      <c r="HT24" s="1174"/>
      <c r="HU24" s="1174"/>
      <c r="HV24" s="1174"/>
      <c r="HW24" s="1174"/>
      <c r="HX24" s="1174"/>
      <c r="HY24" s="1174"/>
      <c r="HZ24" s="3"/>
    </row>
    <row r="25" spans="1:234" ht="5.25" customHeight="1">
      <c r="A25" s="1619"/>
      <c r="B25" s="1619"/>
      <c r="C25" s="1619"/>
      <c r="D25" s="1619"/>
      <c r="E25" s="1619"/>
      <c r="F25" s="1619"/>
      <c r="G25" s="1619"/>
      <c r="H25" s="1619"/>
      <c r="I25" s="1619"/>
      <c r="J25" s="1619"/>
      <c r="K25" s="1619"/>
      <c r="L25" s="1619"/>
      <c r="M25" s="1619"/>
      <c r="N25" s="1619"/>
      <c r="O25" s="1619"/>
      <c r="P25" s="1619"/>
      <c r="Q25" s="1619"/>
      <c r="R25" s="1619"/>
      <c r="S25" s="1619"/>
      <c r="T25" s="1619"/>
      <c r="U25" s="1619"/>
      <c r="V25" s="1619"/>
      <c r="W25" s="1619"/>
      <c r="X25" s="1619"/>
      <c r="Y25" s="1619"/>
      <c r="Z25" s="1619"/>
      <c r="AA25" s="1619"/>
      <c r="AB25" s="1619"/>
      <c r="AC25" s="1619"/>
      <c r="AD25" s="1619"/>
      <c r="AE25" s="1619"/>
      <c r="AF25" s="1619"/>
      <c r="AG25" s="1619"/>
      <c r="AH25" s="1619"/>
      <c r="AI25" s="1619"/>
      <c r="AJ25" s="1619"/>
      <c r="AK25" s="1619"/>
      <c r="AL25" s="1619"/>
      <c r="AM25" s="1619"/>
      <c r="AN25" s="1619"/>
      <c r="AO25" s="1619"/>
      <c r="AP25" s="1619"/>
      <c r="AQ25" s="1619"/>
      <c r="AR25" s="1619"/>
      <c r="AS25" s="1619"/>
      <c r="AT25" s="1619"/>
      <c r="AU25" s="1619"/>
      <c r="AV25" s="1619"/>
      <c r="AW25" s="1619"/>
      <c r="AX25" s="1619"/>
      <c r="AY25" s="1619"/>
      <c r="AZ25" s="1619"/>
      <c r="BA25" s="1619"/>
      <c r="BB25" s="1619"/>
      <c r="BC25" s="1619"/>
      <c r="BD25" s="1619"/>
      <c r="BE25" s="1619"/>
      <c r="BF25" s="1619"/>
      <c r="BG25" s="1619"/>
      <c r="BH25" s="1619"/>
      <c r="BI25" s="1619"/>
      <c r="BJ25" s="1619"/>
      <c r="BK25" s="1619"/>
      <c r="BL25" s="1619"/>
      <c r="BM25" s="1619"/>
      <c r="BN25" s="1619"/>
      <c r="BO25" s="1619"/>
      <c r="BP25" s="1619"/>
      <c r="BQ25" s="1619"/>
      <c r="BR25" s="1619"/>
      <c r="BS25" s="1619"/>
      <c r="BT25" s="1619"/>
      <c r="BU25" s="1619"/>
      <c r="BV25" s="1619"/>
      <c r="BW25" s="1619"/>
      <c r="BX25" s="1619"/>
      <c r="BY25" s="1619"/>
      <c r="BZ25" s="1619"/>
      <c r="CA25" s="1619"/>
      <c r="CB25" s="1619"/>
      <c r="CC25" s="1619"/>
      <c r="CD25" s="1619"/>
      <c r="CE25" s="1619"/>
      <c r="CF25" s="1619"/>
      <c r="CG25" s="1619"/>
      <c r="CH25" s="1619"/>
      <c r="CI25" s="1619"/>
      <c r="CJ25" s="1619"/>
      <c r="CK25" s="1619"/>
      <c r="CL25" s="1619"/>
      <c r="CM25" s="1619"/>
      <c r="CN25" s="1619"/>
      <c r="CO25" s="1619"/>
      <c r="CP25" s="1619"/>
      <c r="CQ25" s="1619"/>
      <c r="CR25" s="1619"/>
      <c r="CS25" s="1619"/>
      <c r="CT25" s="1619"/>
      <c r="CU25" s="1619"/>
      <c r="CV25" s="1619"/>
      <c r="CW25" s="1619"/>
      <c r="CX25" s="1619"/>
      <c r="CY25" s="1619"/>
      <c r="CZ25" s="1619"/>
      <c r="DA25" s="1619"/>
      <c r="DB25" s="1269"/>
      <c r="DC25" s="1269"/>
      <c r="DD25" s="1269"/>
      <c r="DE25" s="1269"/>
      <c r="DF25" s="1269"/>
      <c r="DG25" s="1269"/>
      <c r="DH25" s="1269"/>
      <c r="DI25" s="1269"/>
      <c r="DJ25" s="1269"/>
      <c r="DK25" s="1269"/>
      <c r="DL25" s="1269"/>
      <c r="DM25" s="1269"/>
      <c r="DN25" s="2"/>
      <c r="DO25" s="1243"/>
      <c r="DP25" s="1243"/>
      <c r="DQ25" s="1243"/>
      <c r="DR25" s="1244"/>
      <c r="DS25" s="2057"/>
      <c r="DT25" s="2057"/>
      <c r="DU25" s="2057"/>
      <c r="DV25" s="2057"/>
      <c r="DW25" s="2057"/>
      <c r="DX25" s="2057"/>
      <c r="DY25" s="2057"/>
      <c r="DZ25" s="2057"/>
      <c r="EA25" s="2058"/>
      <c r="EB25" s="2059"/>
      <c r="EC25" s="1407"/>
      <c r="ED25" s="1504"/>
      <c r="EE25" s="1504"/>
      <c r="EF25" s="1504"/>
      <c r="EG25" s="1504"/>
      <c r="EH25" s="1504"/>
      <c r="EI25" s="1504"/>
      <c r="EJ25" s="1504"/>
      <c r="EK25" s="1388"/>
      <c r="EL25" s="1388"/>
      <c r="EM25" s="1388"/>
      <c r="EN25" s="1388"/>
      <c r="EO25" s="1388"/>
      <c r="EP25" s="1388"/>
      <c r="EQ25" s="1388"/>
      <c r="ER25" s="1388"/>
      <c r="ES25" s="1388"/>
      <c r="ET25" s="1388"/>
      <c r="EU25" s="1388"/>
      <c r="EV25" s="1388"/>
      <c r="EW25" s="1389"/>
      <c r="EX25" s="1202"/>
      <c r="EY25" s="1214"/>
      <c r="EZ25" s="3"/>
      <c r="FA25" s="3"/>
      <c r="FB25" s="1175"/>
      <c r="FC25" s="1175"/>
      <c r="FD25" s="1175"/>
      <c r="FE25" s="1175"/>
      <c r="FF25" s="1175"/>
      <c r="FG25" s="1175"/>
      <c r="FH25" s="1175"/>
      <c r="FI25" s="1175"/>
      <c r="FJ25" s="1175"/>
      <c r="FK25" s="1175"/>
      <c r="FL25" s="1175"/>
      <c r="FM25" s="1175"/>
      <c r="FN25" s="1175"/>
      <c r="FO25" s="1175"/>
      <c r="FP25" s="1175"/>
      <c r="FQ25" s="1175"/>
      <c r="FR25" s="1175"/>
      <c r="FS25" s="1175"/>
      <c r="FT25" s="1175"/>
      <c r="FU25" s="1175"/>
      <c r="FV25" s="1175"/>
      <c r="FW25" s="1175"/>
      <c r="FX25" s="1175"/>
      <c r="FY25" s="1175"/>
      <c r="FZ25" s="1175"/>
      <c r="GA25" s="1175"/>
      <c r="GB25" s="1175"/>
      <c r="GC25" s="1175"/>
      <c r="GD25" s="1175"/>
      <c r="GE25" s="1175"/>
      <c r="GF25" s="1175"/>
      <c r="GG25" s="1175"/>
      <c r="GH25" s="1175"/>
      <c r="GI25" s="1175"/>
      <c r="GJ25" s="1175"/>
      <c r="GK25" s="1175"/>
      <c r="GL25" s="1175"/>
      <c r="GM25" s="1175"/>
      <c r="GN25" s="1175"/>
      <c r="GO25" s="1175"/>
      <c r="GP25" s="1175"/>
      <c r="GQ25" s="1175"/>
      <c r="GR25" s="1175"/>
      <c r="GS25" s="1175"/>
      <c r="GT25" s="1175"/>
      <c r="GU25" s="1175"/>
      <c r="GV25" s="1175"/>
      <c r="GW25" s="1175"/>
      <c r="GX25" s="1175"/>
      <c r="GY25" s="1175"/>
      <c r="GZ25" s="1175"/>
      <c r="HA25" s="1175"/>
      <c r="HB25" s="1175"/>
      <c r="HC25" s="1175"/>
      <c r="HD25" s="1175"/>
      <c r="HE25" s="1175"/>
      <c r="HF25" s="1175"/>
      <c r="HG25" s="1175"/>
      <c r="HH25" s="1175"/>
      <c r="HI25" s="1175"/>
      <c r="HJ25" s="1175"/>
      <c r="HK25" s="1175"/>
      <c r="HL25" s="1175"/>
      <c r="HM25" s="1175"/>
      <c r="HN25" s="1175"/>
      <c r="HO25" s="1175"/>
      <c r="HP25" s="1175"/>
      <c r="HQ25" s="1175"/>
      <c r="HR25" s="1175"/>
      <c r="HS25" s="1175"/>
      <c r="HT25" s="1175"/>
      <c r="HU25" s="1175"/>
      <c r="HV25" s="1175"/>
      <c r="HW25" s="1175"/>
      <c r="HX25" s="1175"/>
      <c r="HY25" s="1175"/>
      <c r="HZ25" s="3"/>
    </row>
    <row r="26" spans="1:234" ht="5.25" customHeight="1">
      <c r="A26" s="1365" t="s">
        <v>514</v>
      </c>
      <c r="B26" s="1365"/>
      <c r="C26" s="1365"/>
      <c r="D26" s="1365"/>
      <c r="E26" s="1365"/>
      <c r="F26" s="1365"/>
      <c r="G26" s="1365"/>
      <c r="H26" s="1365"/>
      <c r="I26" s="1365"/>
      <c r="J26" s="1366"/>
      <c r="K26" s="1275" t="s">
        <v>71</v>
      </c>
      <c r="L26" s="1275"/>
      <c r="M26" s="1275"/>
      <c r="N26" s="1275"/>
      <c r="O26" s="1275"/>
      <c r="P26" s="1275"/>
      <c r="Q26" s="1275"/>
      <c r="R26" s="1275"/>
      <c r="S26" s="1275"/>
      <c r="T26" s="1275"/>
      <c r="U26" s="1275"/>
      <c r="V26" s="1275"/>
      <c r="W26" s="1275"/>
      <c r="X26" s="1275"/>
      <c r="Y26" s="1275"/>
      <c r="Z26" s="1275"/>
      <c r="AA26" s="1275"/>
      <c r="AB26" s="1275"/>
      <c r="AC26" s="1275"/>
      <c r="AD26" s="1275"/>
      <c r="AE26" s="1275"/>
      <c r="AF26" s="1275"/>
      <c r="AG26" s="1275"/>
      <c r="AH26" s="1275"/>
      <c r="AI26" s="1275"/>
      <c r="AJ26" s="1275"/>
      <c r="AK26" s="1275"/>
      <c r="AL26" s="1275"/>
      <c r="AM26" s="1275"/>
      <c r="AN26" s="1275" t="s">
        <v>72</v>
      </c>
      <c r="AO26" s="1275"/>
      <c r="AP26" s="1275"/>
      <c r="AQ26" s="1275"/>
      <c r="AR26" s="1275"/>
      <c r="AS26" s="1275"/>
      <c r="AT26" s="1275"/>
      <c r="AU26" s="1275"/>
      <c r="AV26" s="1275"/>
      <c r="AW26" s="1275"/>
      <c r="AX26" s="1275"/>
      <c r="AY26" s="1275"/>
      <c r="AZ26" s="1275"/>
      <c r="BA26" s="1275"/>
      <c r="BB26" s="1275"/>
      <c r="BC26" s="1275"/>
      <c r="BD26" s="1275"/>
      <c r="BE26" s="1275"/>
      <c r="BF26" s="1275"/>
      <c r="BG26" s="1275"/>
      <c r="BH26" s="1275"/>
      <c r="BI26" s="1275"/>
      <c r="BJ26" s="1275"/>
      <c r="BK26" s="1275"/>
      <c r="BL26" s="1275"/>
      <c r="BM26" s="1275"/>
      <c r="BN26" s="1275"/>
      <c r="BO26" s="1275"/>
      <c r="BP26" s="1275"/>
      <c r="BQ26" s="1172"/>
      <c r="BR26" s="2"/>
      <c r="BS26" s="2"/>
      <c r="BT26" s="1728" t="s">
        <v>38</v>
      </c>
      <c r="BU26" s="1729"/>
      <c r="BV26" s="1729"/>
      <c r="BW26" s="1729"/>
      <c r="BX26" s="1729"/>
      <c r="BY26" s="1729"/>
      <c r="BZ26" s="1433" t="s">
        <v>19</v>
      </c>
      <c r="CA26" s="1434"/>
      <c r="CB26" s="1434"/>
      <c r="CC26" s="1435"/>
      <c r="CD26" s="1412" t="s">
        <v>20</v>
      </c>
      <c r="CE26" s="1413"/>
      <c r="CF26" s="1413"/>
      <c r="CG26" s="1413"/>
      <c r="CH26" s="1413"/>
      <c r="CI26" s="1413"/>
      <c r="CJ26" s="1413"/>
      <c r="CK26" s="1413"/>
      <c r="CL26" s="1413"/>
      <c r="CM26" s="1413"/>
      <c r="CN26" s="1413"/>
      <c r="CO26" s="1414"/>
      <c r="CP26" s="1696" t="s">
        <v>22</v>
      </c>
      <c r="CQ26" s="1697"/>
      <c r="CR26" s="1697"/>
      <c r="CS26" s="1698"/>
      <c r="CT26" s="1620" t="str">
        <f>IF(入力シート!C33="","",入力シート!C33)</f>
        <v/>
      </c>
      <c r="CU26" s="1621"/>
      <c r="CV26" s="1621"/>
      <c r="CW26" s="1621"/>
      <c r="CX26" s="1621"/>
      <c r="CY26" s="1621"/>
      <c r="CZ26" s="1621"/>
      <c r="DA26" s="1621"/>
      <c r="DB26" s="1621"/>
      <c r="DC26" s="1621"/>
      <c r="DD26" s="1621"/>
      <c r="DE26" s="1621"/>
      <c r="DF26" s="1621"/>
      <c r="DG26" s="1621"/>
      <c r="DH26" s="1621"/>
      <c r="DI26" s="1621"/>
      <c r="DJ26" s="1621"/>
      <c r="DK26" s="1621"/>
      <c r="DL26" s="1361" t="s">
        <v>151</v>
      </c>
      <c r="DM26" s="1362"/>
      <c r="DN26" s="2"/>
      <c r="DO26" s="1193">
        <v>8</v>
      </c>
      <c r="DP26" s="1193"/>
      <c r="DQ26" s="1193"/>
      <c r="DR26" s="1194"/>
      <c r="DS26" s="2057"/>
      <c r="DT26" s="2057"/>
      <c r="DU26" s="2057"/>
      <c r="DV26" s="2057"/>
      <c r="DW26" s="2057"/>
      <c r="DX26" s="2057"/>
      <c r="DY26" s="2057"/>
      <c r="DZ26" s="2057"/>
      <c r="EA26" s="2058"/>
      <c r="EB26" s="2059"/>
      <c r="EC26" s="1407"/>
      <c r="ED26" s="1504"/>
      <c r="EE26" s="1504"/>
      <c r="EF26" s="1504"/>
      <c r="EG26" s="1504"/>
      <c r="EH26" s="1504"/>
      <c r="EI26" s="1504"/>
      <c r="EJ26" s="1504"/>
      <c r="EK26" s="1388" t="str">
        <f>IF(入力シート!I41="","",入力シート!I41)</f>
        <v/>
      </c>
      <c r="EL26" s="1388"/>
      <c r="EM26" s="1388"/>
      <c r="EN26" s="1388"/>
      <c r="EO26" s="1388"/>
      <c r="EP26" s="1388"/>
      <c r="EQ26" s="1388"/>
      <c r="ER26" s="1388"/>
      <c r="ES26" s="1388"/>
      <c r="ET26" s="1388"/>
      <c r="EU26" s="1388"/>
      <c r="EV26" s="1388"/>
      <c r="EW26" s="1389"/>
      <c r="EX26" s="1201"/>
      <c r="EY26" s="1213"/>
      <c r="EZ26" s="3"/>
      <c r="FA26" s="3"/>
      <c r="FB26" s="1424" t="s">
        <v>108</v>
      </c>
      <c r="FC26" s="1424"/>
      <c r="FD26" s="1424"/>
      <c r="FE26" s="1424"/>
      <c r="FF26" s="1424"/>
      <c r="FG26" s="1424"/>
      <c r="FH26" s="1424"/>
      <c r="FI26" s="1424"/>
      <c r="FJ26" s="1424"/>
      <c r="FK26" s="1424"/>
      <c r="FL26" s="1425"/>
      <c r="FM26" s="1790" t="s">
        <v>109</v>
      </c>
      <c r="FN26" s="1171"/>
      <c r="FO26" s="1171"/>
      <c r="FP26" s="1171"/>
      <c r="FQ26" s="1171"/>
      <c r="FR26" s="1171"/>
      <c r="FS26" s="1171"/>
      <c r="FT26" s="1171"/>
      <c r="FU26" s="1171"/>
      <c r="FV26" s="1171"/>
      <c r="FW26" s="1171"/>
      <c r="FX26" s="1171"/>
      <c r="FY26" s="1171"/>
      <c r="FZ26" s="1171"/>
      <c r="GA26" s="1171"/>
      <c r="GB26" s="1171"/>
      <c r="GC26" s="1171"/>
      <c r="GD26" s="1171"/>
      <c r="GE26" s="1171"/>
      <c r="GF26" s="1186"/>
      <c r="GG26" s="1170" t="s">
        <v>110</v>
      </c>
      <c r="GH26" s="1171"/>
      <c r="GI26" s="1171"/>
      <c r="GJ26" s="1171"/>
      <c r="GK26" s="1171"/>
      <c r="GL26" s="1171"/>
      <c r="GM26" s="1171"/>
      <c r="GN26" s="1171"/>
      <c r="GO26" s="1171"/>
      <c r="GP26" s="1171"/>
      <c r="GQ26" s="1171"/>
      <c r="GR26" s="1171"/>
      <c r="GS26" s="1186"/>
      <c r="GT26" s="1170" t="s">
        <v>103</v>
      </c>
      <c r="GU26" s="1171"/>
      <c r="GV26" s="1171"/>
      <c r="GW26" s="1171"/>
      <c r="GX26" s="1171"/>
      <c r="GY26" s="1171"/>
      <c r="GZ26" s="1171"/>
      <c r="HA26" s="1171"/>
      <c r="HB26" s="1171"/>
      <c r="HC26" s="1171"/>
      <c r="HD26" s="1171"/>
      <c r="HE26" s="1171"/>
      <c r="HF26" s="1186"/>
      <c r="HG26" s="1170" t="s">
        <v>104</v>
      </c>
      <c r="HH26" s="1171"/>
      <c r="HI26" s="1171"/>
      <c r="HJ26" s="1171"/>
      <c r="HK26" s="1171"/>
      <c r="HL26" s="1171"/>
      <c r="HM26" s="1171"/>
      <c r="HN26" s="1171"/>
      <c r="HO26" s="1171"/>
      <c r="HP26" s="1171"/>
      <c r="HQ26" s="1171"/>
      <c r="HR26" s="1171"/>
      <c r="HS26" s="1171"/>
      <c r="HT26" s="1171"/>
      <c r="HU26" s="1171"/>
      <c r="HV26" s="1171"/>
      <c r="HW26" s="1171"/>
      <c r="HX26" s="1171"/>
      <c r="HY26" s="1171"/>
      <c r="HZ26" s="3"/>
    </row>
    <row r="27" spans="1:234" ht="5.25" customHeight="1">
      <c r="A27" s="1365"/>
      <c r="B27" s="1365"/>
      <c r="C27" s="1365"/>
      <c r="D27" s="1365"/>
      <c r="E27" s="1365"/>
      <c r="F27" s="1365"/>
      <c r="G27" s="1365"/>
      <c r="H27" s="1365"/>
      <c r="I27" s="1365"/>
      <c r="J27" s="1366"/>
      <c r="K27" s="1276"/>
      <c r="L27" s="1276"/>
      <c r="M27" s="1276"/>
      <c r="N27" s="1276"/>
      <c r="O27" s="1276"/>
      <c r="P27" s="1276"/>
      <c r="Q27" s="1276"/>
      <c r="R27" s="1276"/>
      <c r="S27" s="1276"/>
      <c r="T27" s="1276"/>
      <c r="U27" s="1276"/>
      <c r="V27" s="1276"/>
      <c r="W27" s="1276"/>
      <c r="X27" s="1276"/>
      <c r="Y27" s="1276"/>
      <c r="Z27" s="1276"/>
      <c r="AA27" s="1276"/>
      <c r="AB27" s="1276"/>
      <c r="AC27" s="1276"/>
      <c r="AD27" s="1276"/>
      <c r="AE27" s="1276"/>
      <c r="AF27" s="1276"/>
      <c r="AG27" s="1276"/>
      <c r="AH27" s="1276"/>
      <c r="AI27" s="1276"/>
      <c r="AJ27" s="1276"/>
      <c r="AK27" s="1276"/>
      <c r="AL27" s="1276"/>
      <c r="AM27" s="1276"/>
      <c r="AN27" s="1276"/>
      <c r="AO27" s="1276"/>
      <c r="AP27" s="1276"/>
      <c r="AQ27" s="1276"/>
      <c r="AR27" s="1276"/>
      <c r="AS27" s="1276"/>
      <c r="AT27" s="1276"/>
      <c r="AU27" s="1276"/>
      <c r="AV27" s="1276"/>
      <c r="AW27" s="1276"/>
      <c r="AX27" s="1276"/>
      <c r="AY27" s="1276"/>
      <c r="AZ27" s="1276"/>
      <c r="BA27" s="1276"/>
      <c r="BB27" s="1276"/>
      <c r="BC27" s="1276"/>
      <c r="BD27" s="1276"/>
      <c r="BE27" s="1276"/>
      <c r="BF27" s="1276"/>
      <c r="BG27" s="1276"/>
      <c r="BH27" s="1276"/>
      <c r="BI27" s="1276"/>
      <c r="BJ27" s="1276"/>
      <c r="BK27" s="1276"/>
      <c r="BL27" s="1276"/>
      <c r="BM27" s="1276"/>
      <c r="BN27" s="1276"/>
      <c r="BO27" s="1276"/>
      <c r="BP27" s="1276"/>
      <c r="BQ27" s="1277"/>
      <c r="BR27" s="2"/>
      <c r="BS27" s="2"/>
      <c r="BT27" s="1730"/>
      <c r="BU27" s="1731"/>
      <c r="BV27" s="1731"/>
      <c r="BW27" s="1731"/>
      <c r="BX27" s="1731"/>
      <c r="BY27" s="1731"/>
      <c r="BZ27" s="1436"/>
      <c r="CA27" s="1437"/>
      <c r="CB27" s="1437"/>
      <c r="CC27" s="1438"/>
      <c r="CD27" s="1412"/>
      <c r="CE27" s="1413"/>
      <c r="CF27" s="1413"/>
      <c r="CG27" s="1413"/>
      <c r="CH27" s="1413"/>
      <c r="CI27" s="1413"/>
      <c r="CJ27" s="1413"/>
      <c r="CK27" s="1413"/>
      <c r="CL27" s="1413"/>
      <c r="CM27" s="1413"/>
      <c r="CN27" s="1413"/>
      <c r="CO27" s="1414"/>
      <c r="CP27" s="1401"/>
      <c r="CQ27" s="1402"/>
      <c r="CR27" s="1402"/>
      <c r="CS27" s="1699"/>
      <c r="CT27" s="1224"/>
      <c r="CU27" s="1225"/>
      <c r="CV27" s="1225"/>
      <c r="CW27" s="1225"/>
      <c r="CX27" s="1225"/>
      <c r="CY27" s="1225"/>
      <c r="CZ27" s="1225"/>
      <c r="DA27" s="1225"/>
      <c r="DB27" s="1225"/>
      <c r="DC27" s="1225"/>
      <c r="DD27" s="1225"/>
      <c r="DE27" s="1225"/>
      <c r="DF27" s="1225"/>
      <c r="DG27" s="1225"/>
      <c r="DH27" s="1225"/>
      <c r="DI27" s="1225"/>
      <c r="DJ27" s="1225"/>
      <c r="DK27" s="1225"/>
      <c r="DL27" s="1363"/>
      <c r="DM27" s="1364"/>
      <c r="DN27" s="2"/>
      <c r="DO27" s="1195"/>
      <c r="DP27" s="1195"/>
      <c r="DQ27" s="1195"/>
      <c r="DR27" s="1196"/>
      <c r="DS27" s="2057"/>
      <c r="DT27" s="2057"/>
      <c r="DU27" s="2057"/>
      <c r="DV27" s="2057"/>
      <c r="DW27" s="2057"/>
      <c r="DX27" s="2057"/>
      <c r="DY27" s="2057"/>
      <c r="DZ27" s="2057"/>
      <c r="EA27" s="2058"/>
      <c r="EB27" s="2059"/>
      <c r="EC27" s="1407"/>
      <c r="ED27" s="1504"/>
      <c r="EE27" s="1504"/>
      <c r="EF27" s="1504"/>
      <c r="EG27" s="1504"/>
      <c r="EH27" s="1504"/>
      <c r="EI27" s="1504"/>
      <c r="EJ27" s="1504"/>
      <c r="EK27" s="1388"/>
      <c r="EL27" s="1388"/>
      <c r="EM27" s="1388"/>
      <c r="EN27" s="1388"/>
      <c r="EO27" s="1388"/>
      <c r="EP27" s="1388"/>
      <c r="EQ27" s="1388"/>
      <c r="ER27" s="1388"/>
      <c r="ES27" s="1388"/>
      <c r="ET27" s="1388"/>
      <c r="EU27" s="1388"/>
      <c r="EV27" s="1388"/>
      <c r="EW27" s="1389"/>
      <c r="EX27" s="1202"/>
      <c r="EY27" s="1214"/>
      <c r="EZ27" s="3"/>
      <c r="FA27" s="3"/>
      <c r="FB27" s="1421"/>
      <c r="FC27" s="1421"/>
      <c r="FD27" s="1421"/>
      <c r="FE27" s="1421"/>
      <c r="FF27" s="1421"/>
      <c r="FG27" s="1421"/>
      <c r="FH27" s="1421"/>
      <c r="FI27" s="1421"/>
      <c r="FJ27" s="1421"/>
      <c r="FK27" s="1421"/>
      <c r="FL27" s="1822"/>
      <c r="FM27" s="1791"/>
      <c r="FN27" s="1188"/>
      <c r="FO27" s="1188"/>
      <c r="FP27" s="1188"/>
      <c r="FQ27" s="1188"/>
      <c r="FR27" s="1188"/>
      <c r="FS27" s="1188"/>
      <c r="FT27" s="1188"/>
      <c r="FU27" s="1188"/>
      <c r="FV27" s="1188"/>
      <c r="FW27" s="1188"/>
      <c r="FX27" s="1188"/>
      <c r="FY27" s="1188"/>
      <c r="FZ27" s="1188"/>
      <c r="GA27" s="1188"/>
      <c r="GB27" s="1188"/>
      <c r="GC27" s="1188"/>
      <c r="GD27" s="1188"/>
      <c r="GE27" s="1188"/>
      <c r="GF27" s="1189"/>
      <c r="GG27" s="1172"/>
      <c r="GH27" s="1173"/>
      <c r="GI27" s="1173"/>
      <c r="GJ27" s="1173"/>
      <c r="GK27" s="1173"/>
      <c r="GL27" s="1173"/>
      <c r="GM27" s="1173"/>
      <c r="GN27" s="1173"/>
      <c r="GO27" s="1173"/>
      <c r="GP27" s="1173"/>
      <c r="GQ27" s="1173"/>
      <c r="GR27" s="1173"/>
      <c r="GS27" s="1192"/>
      <c r="GT27" s="1172"/>
      <c r="GU27" s="1173"/>
      <c r="GV27" s="1173"/>
      <c r="GW27" s="1173"/>
      <c r="GX27" s="1173"/>
      <c r="GY27" s="1173"/>
      <c r="GZ27" s="1173"/>
      <c r="HA27" s="1173"/>
      <c r="HB27" s="1173"/>
      <c r="HC27" s="1173"/>
      <c r="HD27" s="1173"/>
      <c r="HE27" s="1173"/>
      <c r="HF27" s="1192"/>
      <c r="HG27" s="1172"/>
      <c r="HH27" s="1173"/>
      <c r="HI27" s="1173"/>
      <c r="HJ27" s="1173"/>
      <c r="HK27" s="1173"/>
      <c r="HL27" s="1173"/>
      <c r="HM27" s="1173"/>
      <c r="HN27" s="1173"/>
      <c r="HO27" s="1173"/>
      <c r="HP27" s="1173"/>
      <c r="HQ27" s="1173"/>
      <c r="HR27" s="1173"/>
      <c r="HS27" s="1173"/>
      <c r="HT27" s="1173"/>
      <c r="HU27" s="1173"/>
      <c r="HV27" s="1173"/>
      <c r="HW27" s="1173"/>
      <c r="HX27" s="1173"/>
      <c r="HY27" s="1173"/>
      <c r="HZ27" s="3"/>
    </row>
    <row r="28" spans="1:234" ht="5.25" customHeight="1">
      <c r="A28" s="1365"/>
      <c r="B28" s="1365"/>
      <c r="C28" s="1365"/>
      <c r="D28" s="1365"/>
      <c r="E28" s="1365"/>
      <c r="F28" s="1365"/>
      <c r="G28" s="1365"/>
      <c r="H28" s="1365"/>
      <c r="I28" s="1365"/>
      <c r="J28" s="1366"/>
      <c r="K28" s="1488" t="str">
        <f>IF(入力シート!O56&gt;=1,VLOOKUP(1,入力シート!O50:Q55,2,FALSE),"")</f>
        <v/>
      </c>
      <c r="L28" s="1354"/>
      <c r="M28" s="1354"/>
      <c r="N28" s="1354"/>
      <c r="O28" s="1354"/>
      <c r="P28" s="1354"/>
      <c r="Q28" s="1354"/>
      <c r="R28" s="1354"/>
      <c r="S28" s="1354"/>
      <c r="T28" s="1354"/>
      <c r="U28" s="1354"/>
      <c r="V28" s="1354"/>
      <c r="W28" s="1354"/>
      <c r="X28" s="1354"/>
      <c r="Y28" s="1354"/>
      <c r="Z28" s="1354"/>
      <c r="AA28" s="1354"/>
      <c r="AB28" s="1354"/>
      <c r="AC28" s="1354"/>
      <c r="AD28" s="1354"/>
      <c r="AE28" s="1354"/>
      <c r="AF28" s="1354"/>
      <c r="AG28" s="1354"/>
      <c r="AH28" s="1354"/>
      <c r="AI28" s="1354"/>
      <c r="AJ28" s="1354"/>
      <c r="AK28" s="1354"/>
      <c r="AL28" s="1354"/>
      <c r="AM28" s="1490"/>
      <c r="AN28" s="1388" t="str">
        <f>IF(入力シート!O56&gt;=1,VLOOKUP(1,入力シート!O50:Q55,3,FALSE),"")</f>
        <v/>
      </c>
      <c r="AO28" s="1388"/>
      <c r="AP28" s="1388"/>
      <c r="AQ28" s="1388"/>
      <c r="AR28" s="1388"/>
      <c r="AS28" s="1388"/>
      <c r="AT28" s="1388"/>
      <c r="AU28" s="1388"/>
      <c r="AV28" s="1388"/>
      <c r="AW28" s="1388"/>
      <c r="AX28" s="1388"/>
      <c r="AY28" s="1388"/>
      <c r="AZ28" s="1388"/>
      <c r="BA28" s="1388"/>
      <c r="BB28" s="1388"/>
      <c r="BC28" s="1388"/>
      <c r="BD28" s="1388"/>
      <c r="BE28" s="1388"/>
      <c r="BF28" s="1388"/>
      <c r="BG28" s="1388"/>
      <c r="BH28" s="1388"/>
      <c r="BI28" s="1388"/>
      <c r="BJ28" s="1388"/>
      <c r="BK28" s="1388"/>
      <c r="BL28" s="1388"/>
      <c r="BM28" s="1388"/>
      <c r="BN28" s="1388"/>
      <c r="BO28" s="1389"/>
      <c r="BP28" s="1392" t="s">
        <v>151</v>
      </c>
      <c r="BQ28" s="1426"/>
      <c r="BR28" s="2"/>
      <c r="BS28" s="2"/>
      <c r="BT28" s="1730"/>
      <c r="BU28" s="1731"/>
      <c r="BV28" s="1731"/>
      <c r="BW28" s="1731"/>
      <c r="BX28" s="1731"/>
      <c r="BY28" s="1731"/>
      <c r="BZ28" s="1436"/>
      <c r="CA28" s="1437"/>
      <c r="CB28" s="1437"/>
      <c r="CC28" s="1438"/>
      <c r="CD28" s="1415"/>
      <c r="CE28" s="1416"/>
      <c r="CF28" s="1416"/>
      <c r="CG28" s="1416"/>
      <c r="CH28" s="1416"/>
      <c r="CI28" s="1416"/>
      <c r="CJ28" s="1416"/>
      <c r="CK28" s="1416"/>
      <c r="CL28" s="1416"/>
      <c r="CM28" s="1416"/>
      <c r="CN28" s="1416"/>
      <c r="CO28" s="1417"/>
      <c r="CP28" s="1442"/>
      <c r="CQ28" s="1443"/>
      <c r="CR28" s="1443"/>
      <c r="CS28" s="1700"/>
      <c r="CT28" s="1224"/>
      <c r="CU28" s="1225"/>
      <c r="CV28" s="1225"/>
      <c r="CW28" s="1225"/>
      <c r="CX28" s="1225"/>
      <c r="CY28" s="1225"/>
      <c r="CZ28" s="1225"/>
      <c r="DA28" s="1225"/>
      <c r="DB28" s="1225"/>
      <c r="DC28" s="1225"/>
      <c r="DD28" s="1225"/>
      <c r="DE28" s="1225"/>
      <c r="DF28" s="1225"/>
      <c r="DG28" s="1225"/>
      <c r="DH28" s="1225"/>
      <c r="DI28" s="1225"/>
      <c r="DJ28" s="1225"/>
      <c r="DK28" s="1225"/>
      <c r="DL28" s="1363"/>
      <c r="DM28" s="1364"/>
      <c r="DN28" s="2"/>
      <c r="DO28" s="1241">
        <v>9</v>
      </c>
      <c r="DP28" s="1241"/>
      <c r="DQ28" s="1241"/>
      <c r="DR28" s="1242"/>
      <c r="DS28" s="2057"/>
      <c r="DT28" s="2057"/>
      <c r="DU28" s="2057"/>
      <c r="DV28" s="2057"/>
      <c r="DW28" s="2057"/>
      <c r="DX28" s="2057"/>
      <c r="DY28" s="2057"/>
      <c r="DZ28" s="2057"/>
      <c r="EA28" s="2058"/>
      <c r="EB28" s="2059"/>
      <c r="EC28" s="1407"/>
      <c r="ED28" s="1504"/>
      <c r="EE28" s="1504"/>
      <c r="EF28" s="1504"/>
      <c r="EG28" s="1504"/>
      <c r="EH28" s="1504"/>
      <c r="EI28" s="1504"/>
      <c r="EJ28" s="1504"/>
      <c r="EK28" s="1388" t="str">
        <f>IF(入力シート!I42="","",入力シート!I42)</f>
        <v/>
      </c>
      <c r="EL28" s="1388"/>
      <c r="EM28" s="1388"/>
      <c r="EN28" s="1388"/>
      <c r="EO28" s="1388"/>
      <c r="EP28" s="1388"/>
      <c r="EQ28" s="1388"/>
      <c r="ER28" s="1388"/>
      <c r="ES28" s="1388"/>
      <c r="ET28" s="1388"/>
      <c r="EU28" s="1388"/>
      <c r="EV28" s="1388"/>
      <c r="EW28" s="1389"/>
      <c r="EX28" s="1201"/>
      <c r="EY28" s="1213"/>
      <c r="EZ28" s="3"/>
      <c r="FA28" s="3"/>
      <c r="FB28" s="1176" t="str">
        <f>IF(入力シート!C35="","",入力シート!B35)</f>
        <v/>
      </c>
      <c r="FC28" s="1176"/>
      <c r="FD28" s="1176"/>
      <c r="FE28" s="1176"/>
      <c r="FF28" s="1176"/>
      <c r="FG28" s="1176"/>
      <c r="FH28" s="1176"/>
      <c r="FI28" s="1176"/>
      <c r="FJ28" s="1176"/>
      <c r="FK28" s="1176"/>
      <c r="FL28" s="1177"/>
      <c r="FM28" s="1180"/>
      <c r="FN28" s="1181"/>
      <c r="FO28" s="1181"/>
      <c r="FP28" s="1181"/>
      <c r="FQ28" s="1181"/>
      <c r="FR28" s="1181"/>
      <c r="FS28" s="1181"/>
      <c r="FT28" s="1181"/>
      <c r="FU28" s="1181"/>
      <c r="FV28" s="1181"/>
      <c r="FW28" s="1181"/>
      <c r="FX28" s="1181"/>
      <c r="FY28" s="1181"/>
      <c r="FZ28" s="1181"/>
      <c r="GA28" s="1181"/>
      <c r="GB28" s="1181"/>
      <c r="GC28" s="1181"/>
      <c r="GD28" s="1181"/>
      <c r="GE28" s="1181"/>
      <c r="GF28" s="1182"/>
      <c r="GG28" s="1180"/>
      <c r="GH28" s="1181"/>
      <c r="GI28" s="1181"/>
      <c r="GJ28" s="1181"/>
      <c r="GK28" s="1181"/>
      <c r="GL28" s="1181"/>
      <c r="GM28" s="1181"/>
      <c r="GN28" s="1181"/>
      <c r="GO28" s="1181"/>
      <c r="GP28" s="1181"/>
      <c r="GQ28" s="1181"/>
      <c r="GR28" s="1181"/>
      <c r="GS28" s="1182"/>
      <c r="GT28" s="1154" t="str">
        <f>IF(入力シート!C35="","",入力シート!C35)</f>
        <v/>
      </c>
      <c r="GU28" s="1155"/>
      <c r="GV28" s="1155"/>
      <c r="GW28" s="1155"/>
      <c r="GX28" s="1155"/>
      <c r="GY28" s="1155"/>
      <c r="GZ28" s="1155"/>
      <c r="HA28" s="1155"/>
      <c r="HB28" s="1155"/>
      <c r="HC28" s="1155"/>
      <c r="HD28" s="1155"/>
      <c r="HE28" s="1133" t="s">
        <v>151</v>
      </c>
      <c r="HF28" s="1164"/>
      <c r="HG28" s="1249" t="str">
        <f>IF(入力シート!E35="","",入力シート!E35)</f>
        <v/>
      </c>
      <c r="HH28" s="1250"/>
      <c r="HI28" s="1250"/>
      <c r="HJ28" s="1250"/>
      <c r="HK28" s="1250"/>
      <c r="HL28" s="1250"/>
      <c r="HM28" s="1250"/>
      <c r="HN28" s="1250"/>
      <c r="HO28" s="1250"/>
      <c r="HP28" s="1250"/>
      <c r="HQ28" s="1250"/>
      <c r="HR28" s="1250"/>
      <c r="HS28" s="1250"/>
      <c r="HT28" s="1250"/>
      <c r="HU28" s="1250"/>
      <c r="HV28" s="1250"/>
      <c r="HW28" s="1250"/>
      <c r="HX28" s="1133" t="s">
        <v>151</v>
      </c>
      <c r="HY28" s="1134"/>
      <c r="HZ28" s="3"/>
    </row>
    <row r="29" spans="1:234" ht="5.25" customHeight="1">
      <c r="A29" s="1365"/>
      <c r="B29" s="1365"/>
      <c r="C29" s="1365"/>
      <c r="D29" s="1365"/>
      <c r="E29" s="1365"/>
      <c r="F29" s="1365"/>
      <c r="G29" s="1365"/>
      <c r="H29" s="1365"/>
      <c r="I29" s="1365"/>
      <c r="J29" s="1366"/>
      <c r="K29" s="1431"/>
      <c r="L29" s="1489"/>
      <c r="M29" s="1489"/>
      <c r="N29" s="1489"/>
      <c r="O29" s="1489"/>
      <c r="P29" s="1489"/>
      <c r="Q29" s="1489"/>
      <c r="R29" s="1489"/>
      <c r="S29" s="1489"/>
      <c r="T29" s="1489"/>
      <c r="U29" s="1489"/>
      <c r="V29" s="1489"/>
      <c r="W29" s="1489"/>
      <c r="X29" s="1489"/>
      <c r="Y29" s="1489"/>
      <c r="Z29" s="1489"/>
      <c r="AA29" s="1489"/>
      <c r="AB29" s="1489"/>
      <c r="AC29" s="1489"/>
      <c r="AD29" s="1489"/>
      <c r="AE29" s="1489"/>
      <c r="AF29" s="1489"/>
      <c r="AG29" s="1489"/>
      <c r="AH29" s="1489"/>
      <c r="AI29" s="1489"/>
      <c r="AJ29" s="1489"/>
      <c r="AK29" s="1489"/>
      <c r="AL29" s="1489"/>
      <c r="AM29" s="1432"/>
      <c r="AN29" s="1388"/>
      <c r="AO29" s="1388"/>
      <c r="AP29" s="1388"/>
      <c r="AQ29" s="1388"/>
      <c r="AR29" s="1388"/>
      <c r="AS29" s="1388"/>
      <c r="AT29" s="1388"/>
      <c r="AU29" s="1388"/>
      <c r="AV29" s="1388"/>
      <c r="AW29" s="1388"/>
      <c r="AX29" s="1388"/>
      <c r="AY29" s="1388"/>
      <c r="AZ29" s="1388"/>
      <c r="BA29" s="1388"/>
      <c r="BB29" s="1388"/>
      <c r="BC29" s="1388"/>
      <c r="BD29" s="1388"/>
      <c r="BE29" s="1388"/>
      <c r="BF29" s="1388"/>
      <c r="BG29" s="1388"/>
      <c r="BH29" s="1388"/>
      <c r="BI29" s="1388"/>
      <c r="BJ29" s="1388"/>
      <c r="BK29" s="1388"/>
      <c r="BL29" s="1388"/>
      <c r="BM29" s="1388"/>
      <c r="BN29" s="1388"/>
      <c r="BO29" s="1389"/>
      <c r="BP29" s="1392"/>
      <c r="BQ29" s="1426"/>
      <c r="BR29" s="2"/>
      <c r="BS29" s="2"/>
      <c r="BT29" s="1730"/>
      <c r="BU29" s="1731"/>
      <c r="BV29" s="1731"/>
      <c r="BW29" s="1731"/>
      <c r="BX29" s="1731"/>
      <c r="BY29" s="1731"/>
      <c r="BZ29" s="1436"/>
      <c r="CA29" s="1437"/>
      <c r="CB29" s="1437"/>
      <c r="CC29" s="1438"/>
      <c r="CD29" s="1409" t="s">
        <v>21</v>
      </c>
      <c r="CE29" s="1410"/>
      <c r="CF29" s="1410"/>
      <c r="CG29" s="1410"/>
      <c r="CH29" s="1410"/>
      <c r="CI29" s="1410"/>
      <c r="CJ29" s="1410"/>
      <c r="CK29" s="1410"/>
      <c r="CL29" s="1410"/>
      <c r="CM29" s="1410"/>
      <c r="CN29" s="1410"/>
      <c r="CO29" s="1411"/>
      <c r="CP29" s="1398" t="s">
        <v>23</v>
      </c>
      <c r="CQ29" s="1399"/>
      <c r="CR29" s="1399"/>
      <c r="CS29" s="1400"/>
      <c r="CT29" s="1224"/>
      <c r="CU29" s="1225"/>
      <c r="CV29" s="1225"/>
      <c r="CW29" s="1225"/>
      <c r="CX29" s="1225"/>
      <c r="CY29" s="1225"/>
      <c r="CZ29" s="1225"/>
      <c r="DA29" s="1225"/>
      <c r="DB29" s="1225"/>
      <c r="DC29" s="1225"/>
      <c r="DD29" s="1225"/>
      <c r="DE29" s="1225"/>
      <c r="DF29" s="1225"/>
      <c r="DG29" s="1225"/>
      <c r="DH29" s="1225"/>
      <c r="DI29" s="1225"/>
      <c r="DJ29" s="1225"/>
      <c r="DK29" s="1225"/>
      <c r="DL29" s="1226"/>
      <c r="DM29" s="1227"/>
      <c r="DN29" s="2"/>
      <c r="DO29" s="1195"/>
      <c r="DP29" s="1195"/>
      <c r="DQ29" s="1195"/>
      <c r="DR29" s="1268"/>
      <c r="DS29" s="2057"/>
      <c r="DT29" s="2057"/>
      <c r="DU29" s="2057"/>
      <c r="DV29" s="2057"/>
      <c r="DW29" s="2057"/>
      <c r="DX29" s="2057"/>
      <c r="DY29" s="2057"/>
      <c r="DZ29" s="2057"/>
      <c r="EA29" s="2058"/>
      <c r="EB29" s="2059"/>
      <c r="EC29" s="1407"/>
      <c r="ED29" s="1504"/>
      <c r="EE29" s="1504"/>
      <c r="EF29" s="1504"/>
      <c r="EG29" s="1504"/>
      <c r="EH29" s="1504"/>
      <c r="EI29" s="1504"/>
      <c r="EJ29" s="1504"/>
      <c r="EK29" s="1388"/>
      <c r="EL29" s="1388"/>
      <c r="EM29" s="1388"/>
      <c r="EN29" s="1388"/>
      <c r="EO29" s="1388"/>
      <c r="EP29" s="1388"/>
      <c r="EQ29" s="1388"/>
      <c r="ER29" s="1388"/>
      <c r="ES29" s="1388"/>
      <c r="ET29" s="1388"/>
      <c r="EU29" s="1388"/>
      <c r="EV29" s="1388"/>
      <c r="EW29" s="1389"/>
      <c r="EX29" s="1202"/>
      <c r="EY29" s="1214"/>
      <c r="EZ29" s="3"/>
      <c r="FA29" s="3"/>
      <c r="FB29" s="1178"/>
      <c r="FC29" s="1178"/>
      <c r="FD29" s="1178"/>
      <c r="FE29" s="1178"/>
      <c r="FF29" s="1178"/>
      <c r="FG29" s="1178"/>
      <c r="FH29" s="1178"/>
      <c r="FI29" s="1178"/>
      <c r="FJ29" s="1178"/>
      <c r="FK29" s="1178"/>
      <c r="FL29" s="1179"/>
      <c r="FM29" s="1183"/>
      <c r="FN29" s="1184"/>
      <c r="FO29" s="1184"/>
      <c r="FP29" s="1184"/>
      <c r="FQ29" s="1184"/>
      <c r="FR29" s="1184"/>
      <c r="FS29" s="1184"/>
      <c r="FT29" s="1184"/>
      <c r="FU29" s="1184"/>
      <c r="FV29" s="1184"/>
      <c r="FW29" s="1184"/>
      <c r="FX29" s="1184"/>
      <c r="FY29" s="1184"/>
      <c r="FZ29" s="1184"/>
      <c r="GA29" s="1184"/>
      <c r="GB29" s="1184"/>
      <c r="GC29" s="1184"/>
      <c r="GD29" s="1184"/>
      <c r="GE29" s="1184"/>
      <c r="GF29" s="1185"/>
      <c r="GG29" s="1183"/>
      <c r="GH29" s="1184"/>
      <c r="GI29" s="1184"/>
      <c r="GJ29" s="1184"/>
      <c r="GK29" s="1184"/>
      <c r="GL29" s="1184"/>
      <c r="GM29" s="1184"/>
      <c r="GN29" s="1184"/>
      <c r="GO29" s="1184"/>
      <c r="GP29" s="1184"/>
      <c r="GQ29" s="1184"/>
      <c r="GR29" s="1184"/>
      <c r="GS29" s="1185"/>
      <c r="GT29" s="1156"/>
      <c r="GU29" s="1157"/>
      <c r="GV29" s="1157"/>
      <c r="GW29" s="1157"/>
      <c r="GX29" s="1157"/>
      <c r="GY29" s="1157"/>
      <c r="GZ29" s="1157"/>
      <c r="HA29" s="1157"/>
      <c r="HB29" s="1157"/>
      <c r="HC29" s="1157"/>
      <c r="HD29" s="1157"/>
      <c r="HE29" s="1153"/>
      <c r="HF29" s="1166"/>
      <c r="HG29" s="1143"/>
      <c r="HH29" s="1144"/>
      <c r="HI29" s="1144"/>
      <c r="HJ29" s="1144"/>
      <c r="HK29" s="1144"/>
      <c r="HL29" s="1144"/>
      <c r="HM29" s="1144"/>
      <c r="HN29" s="1144"/>
      <c r="HO29" s="1144"/>
      <c r="HP29" s="1144"/>
      <c r="HQ29" s="1144"/>
      <c r="HR29" s="1144"/>
      <c r="HS29" s="1144"/>
      <c r="HT29" s="1144"/>
      <c r="HU29" s="1144"/>
      <c r="HV29" s="1144"/>
      <c r="HW29" s="1144"/>
      <c r="HX29" s="1153"/>
      <c r="HY29" s="1206"/>
      <c r="HZ29" s="3"/>
    </row>
    <row r="30" spans="1:234" ht="5.25" customHeight="1">
      <c r="A30" s="1365"/>
      <c r="B30" s="1365"/>
      <c r="C30" s="1365"/>
      <c r="D30" s="1365"/>
      <c r="E30" s="1365"/>
      <c r="F30" s="1365"/>
      <c r="G30" s="1365"/>
      <c r="H30" s="1365"/>
      <c r="I30" s="1365"/>
      <c r="J30" s="1366"/>
      <c r="K30" s="1488" t="str">
        <f>IF(入力シート!O56&gt;=3,VLOOKUP(2,入力シート!O50:Q55,2,FALSE),"")</f>
        <v/>
      </c>
      <c r="L30" s="1354"/>
      <c r="M30" s="1354"/>
      <c r="N30" s="1354"/>
      <c r="O30" s="1354"/>
      <c r="P30" s="1354"/>
      <c r="Q30" s="1354"/>
      <c r="R30" s="1354"/>
      <c r="S30" s="1354"/>
      <c r="T30" s="1354"/>
      <c r="U30" s="1354"/>
      <c r="V30" s="1354"/>
      <c r="W30" s="1354"/>
      <c r="X30" s="1354"/>
      <c r="Y30" s="1354"/>
      <c r="Z30" s="1354"/>
      <c r="AA30" s="1354"/>
      <c r="AB30" s="1354"/>
      <c r="AC30" s="1354"/>
      <c r="AD30" s="1354"/>
      <c r="AE30" s="1354"/>
      <c r="AF30" s="1354"/>
      <c r="AG30" s="1354"/>
      <c r="AH30" s="1354"/>
      <c r="AI30" s="1354"/>
      <c r="AJ30" s="1354"/>
      <c r="AK30" s="1354"/>
      <c r="AL30" s="1145"/>
      <c r="AM30" s="1158"/>
      <c r="AN30" s="1388" t="str">
        <f>IF(入力シート!O56&gt;=3,VLOOKUP(2,入力シート!O50:Q55,3,FALSE),"")</f>
        <v/>
      </c>
      <c r="AO30" s="1388"/>
      <c r="AP30" s="1388"/>
      <c r="AQ30" s="1388"/>
      <c r="AR30" s="1388"/>
      <c r="AS30" s="1388"/>
      <c r="AT30" s="1388"/>
      <c r="AU30" s="1388"/>
      <c r="AV30" s="1388"/>
      <c r="AW30" s="1388"/>
      <c r="AX30" s="1388"/>
      <c r="AY30" s="1388"/>
      <c r="AZ30" s="1388"/>
      <c r="BA30" s="1388"/>
      <c r="BB30" s="1388"/>
      <c r="BC30" s="1388"/>
      <c r="BD30" s="1388"/>
      <c r="BE30" s="1388"/>
      <c r="BF30" s="1388"/>
      <c r="BG30" s="1388"/>
      <c r="BH30" s="1388"/>
      <c r="BI30" s="1388"/>
      <c r="BJ30" s="1388"/>
      <c r="BK30" s="1388"/>
      <c r="BL30" s="1388"/>
      <c r="BM30" s="1388"/>
      <c r="BN30" s="1388"/>
      <c r="BO30" s="1389"/>
      <c r="BP30" s="1392"/>
      <c r="BQ30" s="1426"/>
      <c r="BR30" s="2"/>
      <c r="BS30" s="2"/>
      <c r="BT30" s="1730"/>
      <c r="BU30" s="1731"/>
      <c r="BV30" s="1731"/>
      <c r="BW30" s="1731"/>
      <c r="BX30" s="1731"/>
      <c r="BY30" s="1731"/>
      <c r="BZ30" s="1436"/>
      <c r="CA30" s="1437"/>
      <c r="CB30" s="1437"/>
      <c r="CC30" s="1438"/>
      <c r="CD30" s="1412"/>
      <c r="CE30" s="1413"/>
      <c r="CF30" s="1413"/>
      <c r="CG30" s="1413"/>
      <c r="CH30" s="1413"/>
      <c r="CI30" s="1413"/>
      <c r="CJ30" s="1413"/>
      <c r="CK30" s="1413"/>
      <c r="CL30" s="1413"/>
      <c r="CM30" s="1413"/>
      <c r="CN30" s="1413"/>
      <c r="CO30" s="1414"/>
      <c r="CP30" s="1401"/>
      <c r="CQ30" s="1402"/>
      <c r="CR30" s="1402"/>
      <c r="CS30" s="1403"/>
      <c r="CT30" s="1224"/>
      <c r="CU30" s="1225"/>
      <c r="CV30" s="1225"/>
      <c r="CW30" s="1225"/>
      <c r="CX30" s="1225"/>
      <c r="CY30" s="1225"/>
      <c r="CZ30" s="1225"/>
      <c r="DA30" s="1225"/>
      <c r="DB30" s="1225"/>
      <c r="DC30" s="1225"/>
      <c r="DD30" s="1225"/>
      <c r="DE30" s="1225"/>
      <c r="DF30" s="1225"/>
      <c r="DG30" s="1225"/>
      <c r="DH30" s="1225"/>
      <c r="DI30" s="1225"/>
      <c r="DJ30" s="1225"/>
      <c r="DK30" s="1225"/>
      <c r="DL30" s="1228"/>
      <c r="DM30" s="1229"/>
      <c r="DN30" s="2"/>
      <c r="DO30" s="1241">
        <v>10</v>
      </c>
      <c r="DP30" s="1241"/>
      <c r="DQ30" s="1241"/>
      <c r="DR30" s="1242"/>
      <c r="DS30" s="2057"/>
      <c r="DT30" s="2057"/>
      <c r="DU30" s="2057"/>
      <c r="DV30" s="2057"/>
      <c r="DW30" s="2057"/>
      <c r="DX30" s="2057"/>
      <c r="DY30" s="2057"/>
      <c r="DZ30" s="2057"/>
      <c r="EA30" s="2058"/>
      <c r="EB30" s="2059"/>
      <c r="EC30" s="1407"/>
      <c r="ED30" s="1504"/>
      <c r="EE30" s="1504"/>
      <c r="EF30" s="1504"/>
      <c r="EG30" s="1504"/>
      <c r="EH30" s="1504"/>
      <c r="EI30" s="1504"/>
      <c r="EJ30" s="1504"/>
      <c r="EK30" s="1388" t="str">
        <f>IF(入力シート!I43="","",入力シート!I43)</f>
        <v/>
      </c>
      <c r="EL30" s="1388"/>
      <c r="EM30" s="1388"/>
      <c r="EN30" s="1388"/>
      <c r="EO30" s="1388"/>
      <c r="EP30" s="1388"/>
      <c r="EQ30" s="1388"/>
      <c r="ER30" s="1388"/>
      <c r="ES30" s="1388"/>
      <c r="ET30" s="1388"/>
      <c r="EU30" s="1388"/>
      <c r="EV30" s="1388"/>
      <c r="EW30" s="1389"/>
      <c r="EX30" s="1201"/>
      <c r="EY30" s="1213"/>
      <c r="EZ30" s="3"/>
      <c r="FA30" s="3"/>
      <c r="FB30" s="1176"/>
      <c r="FC30" s="1176"/>
      <c r="FD30" s="1176"/>
      <c r="FE30" s="1176"/>
      <c r="FF30" s="1176"/>
      <c r="FG30" s="1176"/>
      <c r="FH30" s="1176"/>
      <c r="FI30" s="1176"/>
      <c r="FJ30" s="1176"/>
      <c r="FK30" s="1176"/>
      <c r="FL30" s="1177"/>
      <c r="FM30" s="1180"/>
      <c r="FN30" s="1181"/>
      <c r="FO30" s="1181"/>
      <c r="FP30" s="1181"/>
      <c r="FQ30" s="1181"/>
      <c r="FR30" s="1181"/>
      <c r="FS30" s="1181"/>
      <c r="FT30" s="1181"/>
      <c r="FU30" s="1181"/>
      <c r="FV30" s="1181"/>
      <c r="FW30" s="1181"/>
      <c r="FX30" s="1181"/>
      <c r="FY30" s="1181"/>
      <c r="FZ30" s="1181"/>
      <c r="GA30" s="1181"/>
      <c r="GB30" s="1181"/>
      <c r="GC30" s="1181"/>
      <c r="GD30" s="1181"/>
      <c r="GE30" s="1181"/>
      <c r="GF30" s="1182"/>
      <c r="GG30" s="1180"/>
      <c r="GH30" s="1181"/>
      <c r="GI30" s="1181"/>
      <c r="GJ30" s="1181"/>
      <c r="GK30" s="1181"/>
      <c r="GL30" s="1181"/>
      <c r="GM30" s="1181"/>
      <c r="GN30" s="1181"/>
      <c r="GO30" s="1181"/>
      <c r="GP30" s="1181"/>
      <c r="GQ30" s="1181"/>
      <c r="GR30" s="1181"/>
      <c r="GS30" s="1182"/>
      <c r="GT30" s="1137"/>
      <c r="GU30" s="1138"/>
      <c r="GV30" s="1138"/>
      <c r="GW30" s="1138"/>
      <c r="GX30" s="1138"/>
      <c r="GY30" s="1138"/>
      <c r="GZ30" s="1138"/>
      <c r="HA30" s="1138"/>
      <c r="HB30" s="1138"/>
      <c r="HC30" s="1138"/>
      <c r="HD30" s="1138"/>
      <c r="HE30" s="1133"/>
      <c r="HF30" s="1164"/>
      <c r="HG30" s="1137"/>
      <c r="HH30" s="1138"/>
      <c r="HI30" s="1138"/>
      <c r="HJ30" s="1138"/>
      <c r="HK30" s="1138"/>
      <c r="HL30" s="1138"/>
      <c r="HM30" s="1138"/>
      <c r="HN30" s="1138"/>
      <c r="HO30" s="1138"/>
      <c r="HP30" s="1138"/>
      <c r="HQ30" s="1138"/>
      <c r="HR30" s="1138"/>
      <c r="HS30" s="1138"/>
      <c r="HT30" s="1138"/>
      <c r="HU30" s="1138"/>
      <c r="HV30" s="1138"/>
      <c r="HW30" s="1138"/>
      <c r="HX30" s="1135"/>
      <c r="HY30" s="1136"/>
      <c r="HZ30" s="3"/>
    </row>
    <row r="31" spans="1:234" ht="5.25" customHeight="1">
      <c r="A31" s="1365"/>
      <c r="B31" s="1365"/>
      <c r="C31" s="1365"/>
      <c r="D31" s="1365"/>
      <c r="E31" s="1365"/>
      <c r="F31" s="1365"/>
      <c r="G31" s="1365"/>
      <c r="H31" s="1365"/>
      <c r="I31" s="1365"/>
      <c r="J31" s="1366"/>
      <c r="K31" s="1431"/>
      <c r="L31" s="1489"/>
      <c r="M31" s="1489"/>
      <c r="N31" s="1489"/>
      <c r="O31" s="1489"/>
      <c r="P31" s="1489"/>
      <c r="Q31" s="1489"/>
      <c r="R31" s="1489"/>
      <c r="S31" s="1489"/>
      <c r="T31" s="1489"/>
      <c r="U31" s="1489"/>
      <c r="V31" s="1489"/>
      <c r="W31" s="1489"/>
      <c r="X31" s="1489"/>
      <c r="Y31" s="1489"/>
      <c r="Z31" s="1489"/>
      <c r="AA31" s="1489"/>
      <c r="AB31" s="1489"/>
      <c r="AC31" s="1489"/>
      <c r="AD31" s="1489"/>
      <c r="AE31" s="1489"/>
      <c r="AF31" s="1489"/>
      <c r="AG31" s="1489"/>
      <c r="AH31" s="1489"/>
      <c r="AI31" s="1489"/>
      <c r="AJ31" s="1489"/>
      <c r="AK31" s="1489"/>
      <c r="AL31" s="1146"/>
      <c r="AM31" s="1159"/>
      <c r="AN31" s="1388"/>
      <c r="AO31" s="1388"/>
      <c r="AP31" s="1388"/>
      <c r="AQ31" s="1388"/>
      <c r="AR31" s="1388"/>
      <c r="AS31" s="1388"/>
      <c r="AT31" s="1388"/>
      <c r="AU31" s="1388"/>
      <c r="AV31" s="1388"/>
      <c r="AW31" s="1388"/>
      <c r="AX31" s="1388"/>
      <c r="AY31" s="1388"/>
      <c r="AZ31" s="1388"/>
      <c r="BA31" s="1388"/>
      <c r="BB31" s="1388"/>
      <c r="BC31" s="1388"/>
      <c r="BD31" s="1388"/>
      <c r="BE31" s="1388"/>
      <c r="BF31" s="1388"/>
      <c r="BG31" s="1388"/>
      <c r="BH31" s="1388"/>
      <c r="BI31" s="1388"/>
      <c r="BJ31" s="1388"/>
      <c r="BK31" s="1388"/>
      <c r="BL31" s="1388"/>
      <c r="BM31" s="1388"/>
      <c r="BN31" s="1388"/>
      <c r="BO31" s="1389"/>
      <c r="BP31" s="1392"/>
      <c r="BQ31" s="1426"/>
      <c r="BR31" s="2"/>
      <c r="BS31" s="2"/>
      <c r="BT31" s="1730"/>
      <c r="BU31" s="1731"/>
      <c r="BV31" s="1731"/>
      <c r="BW31" s="1731"/>
      <c r="BX31" s="1731"/>
      <c r="BY31" s="1731"/>
      <c r="BZ31" s="1439"/>
      <c r="CA31" s="1440"/>
      <c r="CB31" s="1440"/>
      <c r="CC31" s="1441"/>
      <c r="CD31" s="1415"/>
      <c r="CE31" s="1416"/>
      <c r="CF31" s="1416"/>
      <c r="CG31" s="1416"/>
      <c r="CH31" s="1416"/>
      <c r="CI31" s="1416"/>
      <c r="CJ31" s="1416"/>
      <c r="CK31" s="1416"/>
      <c r="CL31" s="1416"/>
      <c r="CM31" s="1416"/>
      <c r="CN31" s="1416"/>
      <c r="CO31" s="1417"/>
      <c r="CP31" s="1442"/>
      <c r="CQ31" s="1443"/>
      <c r="CR31" s="1443"/>
      <c r="CS31" s="1444"/>
      <c r="CT31" s="1224"/>
      <c r="CU31" s="1225"/>
      <c r="CV31" s="1225"/>
      <c r="CW31" s="1225"/>
      <c r="CX31" s="1225"/>
      <c r="CY31" s="1225"/>
      <c r="CZ31" s="1225"/>
      <c r="DA31" s="1225"/>
      <c r="DB31" s="1225"/>
      <c r="DC31" s="1225"/>
      <c r="DD31" s="1225"/>
      <c r="DE31" s="1225"/>
      <c r="DF31" s="1225"/>
      <c r="DG31" s="1225"/>
      <c r="DH31" s="1225"/>
      <c r="DI31" s="1225"/>
      <c r="DJ31" s="1225"/>
      <c r="DK31" s="1225"/>
      <c r="DL31" s="1228"/>
      <c r="DM31" s="1229"/>
      <c r="DN31" s="2"/>
      <c r="DO31" s="1195"/>
      <c r="DP31" s="1195"/>
      <c r="DQ31" s="1195"/>
      <c r="DR31" s="1268"/>
      <c r="DS31" s="2057"/>
      <c r="DT31" s="2057"/>
      <c r="DU31" s="2057"/>
      <c r="DV31" s="2057"/>
      <c r="DW31" s="2057"/>
      <c r="DX31" s="2057"/>
      <c r="DY31" s="2057"/>
      <c r="DZ31" s="2057"/>
      <c r="EA31" s="2058"/>
      <c r="EB31" s="2059"/>
      <c r="EC31" s="1407"/>
      <c r="ED31" s="1504"/>
      <c r="EE31" s="1504"/>
      <c r="EF31" s="1504"/>
      <c r="EG31" s="1504"/>
      <c r="EH31" s="1504"/>
      <c r="EI31" s="1504"/>
      <c r="EJ31" s="1504"/>
      <c r="EK31" s="1388"/>
      <c r="EL31" s="1388"/>
      <c r="EM31" s="1388"/>
      <c r="EN31" s="1388"/>
      <c r="EO31" s="1388"/>
      <c r="EP31" s="1388"/>
      <c r="EQ31" s="1388"/>
      <c r="ER31" s="1388"/>
      <c r="ES31" s="1388"/>
      <c r="ET31" s="1388"/>
      <c r="EU31" s="1388"/>
      <c r="EV31" s="1388"/>
      <c r="EW31" s="1389"/>
      <c r="EX31" s="1202"/>
      <c r="EY31" s="1214"/>
      <c r="EZ31" s="3"/>
      <c r="FA31" s="3"/>
      <c r="FB31" s="1230"/>
      <c r="FC31" s="1230"/>
      <c r="FD31" s="1230"/>
      <c r="FE31" s="1230"/>
      <c r="FF31" s="1230"/>
      <c r="FG31" s="1230"/>
      <c r="FH31" s="1230"/>
      <c r="FI31" s="1230"/>
      <c r="FJ31" s="1230"/>
      <c r="FK31" s="1230"/>
      <c r="FL31" s="1231"/>
      <c r="FM31" s="1183"/>
      <c r="FN31" s="1184"/>
      <c r="FO31" s="1184"/>
      <c r="FP31" s="1184"/>
      <c r="FQ31" s="1184"/>
      <c r="FR31" s="1184"/>
      <c r="FS31" s="1184"/>
      <c r="FT31" s="1184"/>
      <c r="FU31" s="1184"/>
      <c r="FV31" s="1184"/>
      <c r="FW31" s="1184"/>
      <c r="FX31" s="1184"/>
      <c r="FY31" s="1184"/>
      <c r="FZ31" s="1184"/>
      <c r="GA31" s="1184"/>
      <c r="GB31" s="1184"/>
      <c r="GC31" s="1184"/>
      <c r="GD31" s="1184"/>
      <c r="GE31" s="1184"/>
      <c r="GF31" s="1185"/>
      <c r="GG31" s="1183"/>
      <c r="GH31" s="1184"/>
      <c r="GI31" s="1184"/>
      <c r="GJ31" s="1184"/>
      <c r="GK31" s="1184"/>
      <c r="GL31" s="1184"/>
      <c r="GM31" s="1184"/>
      <c r="GN31" s="1184"/>
      <c r="GO31" s="1184"/>
      <c r="GP31" s="1184"/>
      <c r="GQ31" s="1184"/>
      <c r="GR31" s="1184"/>
      <c r="GS31" s="1185"/>
      <c r="GT31" s="1139"/>
      <c r="GU31" s="1140"/>
      <c r="GV31" s="1140"/>
      <c r="GW31" s="1140"/>
      <c r="GX31" s="1140"/>
      <c r="GY31" s="1140"/>
      <c r="GZ31" s="1140"/>
      <c r="HA31" s="1140"/>
      <c r="HB31" s="1140"/>
      <c r="HC31" s="1140"/>
      <c r="HD31" s="1140"/>
      <c r="HE31" s="1153"/>
      <c r="HF31" s="1166"/>
      <c r="HG31" s="1139"/>
      <c r="HH31" s="1140"/>
      <c r="HI31" s="1140"/>
      <c r="HJ31" s="1140"/>
      <c r="HK31" s="1140"/>
      <c r="HL31" s="1140"/>
      <c r="HM31" s="1140"/>
      <c r="HN31" s="1140"/>
      <c r="HO31" s="1140"/>
      <c r="HP31" s="1140"/>
      <c r="HQ31" s="1140"/>
      <c r="HR31" s="1140"/>
      <c r="HS31" s="1140"/>
      <c r="HT31" s="1140"/>
      <c r="HU31" s="1140"/>
      <c r="HV31" s="1140"/>
      <c r="HW31" s="1140"/>
      <c r="HX31" s="1135"/>
      <c r="HY31" s="1136"/>
      <c r="HZ31" s="3"/>
    </row>
    <row r="32" spans="1:234" ht="5.25" customHeight="1">
      <c r="A32" s="1365"/>
      <c r="B32" s="1365"/>
      <c r="C32" s="1365"/>
      <c r="D32" s="1365"/>
      <c r="E32" s="1365"/>
      <c r="F32" s="1365"/>
      <c r="G32" s="1365"/>
      <c r="H32" s="1365"/>
      <c r="I32" s="1365"/>
      <c r="J32" s="1366"/>
      <c r="K32" s="1488" t="str">
        <f>IF(入力シート!O56&gt;=6,VLOOKUP(3,入力シート!O50:Q55,2,FALSE),"")</f>
        <v/>
      </c>
      <c r="L32" s="1354"/>
      <c r="M32" s="1354"/>
      <c r="N32" s="1354"/>
      <c r="O32" s="1354"/>
      <c r="P32" s="1354"/>
      <c r="Q32" s="1354"/>
      <c r="R32" s="1354"/>
      <c r="S32" s="1354"/>
      <c r="T32" s="1354"/>
      <c r="U32" s="1354"/>
      <c r="V32" s="1354"/>
      <c r="W32" s="1354"/>
      <c r="X32" s="1354"/>
      <c r="Y32" s="1354"/>
      <c r="Z32" s="1354"/>
      <c r="AA32" s="1354"/>
      <c r="AB32" s="1354"/>
      <c r="AC32" s="1354"/>
      <c r="AD32" s="1354"/>
      <c r="AE32" s="1354"/>
      <c r="AF32" s="1354"/>
      <c r="AG32" s="1354"/>
      <c r="AH32" s="1354"/>
      <c r="AI32" s="1354"/>
      <c r="AJ32" s="1354"/>
      <c r="AK32" s="1354"/>
      <c r="AL32" s="1354" t="str">
        <f>IF(入力シート!O56&gt;6,"外","")</f>
        <v/>
      </c>
      <c r="AM32" s="1490"/>
      <c r="AN32" s="1388" t="str">
        <f>IF(入力シート!O56&lt;3,"",IF(入力シート!O56=6,VLOOKUP(3,入力シート!O50:Q55,3,FALSE),0)+IF(入力シート!O56=10,VLOOKUP(3,入力シート!O50:Q55,3,FALSE)+VLOOKUP(4,入力シート!O50:Q55,3,FALSE),0)+IF(入力シート!O56=15,VLOOKUP(3,入力シート!O50:Q55,3,FALSE)+VLOOKUP(4,入力シート!O50:Q55,3,FALSE)+VLOOKUP(5,入力シート!O50:Q55,3,FALSE),0)+IF(入力シート!O56=21,VLOOKUP(3,入力シート!O50:Q55,3,FALSE)+VLOOKUP(4,入力シート!O50:Q55,3,FALSE)+VLOOKUP(5,入力シート!O50:Q55,3,FALSE)+VLOOKUP(6,入力シート!O50:Q55,3,FALSE),0))</f>
        <v/>
      </c>
      <c r="AO32" s="1388"/>
      <c r="AP32" s="1388"/>
      <c r="AQ32" s="1388"/>
      <c r="AR32" s="1388"/>
      <c r="AS32" s="1388"/>
      <c r="AT32" s="1388"/>
      <c r="AU32" s="1388"/>
      <c r="AV32" s="1388"/>
      <c r="AW32" s="1388"/>
      <c r="AX32" s="1388"/>
      <c r="AY32" s="1388"/>
      <c r="AZ32" s="1388"/>
      <c r="BA32" s="1388"/>
      <c r="BB32" s="1388"/>
      <c r="BC32" s="1388"/>
      <c r="BD32" s="1388"/>
      <c r="BE32" s="1388"/>
      <c r="BF32" s="1388"/>
      <c r="BG32" s="1388"/>
      <c r="BH32" s="1388"/>
      <c r="BI32" s="1388"/>
      <c r="BJ32" s="1388"/>
      <c r="BK32" s="1388"/>
      <c r="BL32" s="1388"/>
      <c r="BM32" s="1388"/>
      <c r="BN32" s="1388"/>
      <c r="BO32" s="1389"/>
      <c r="BP32" s="1392"/>
      <c r="BQ32" s="1426"/>
      <c r="BR32" s="2"/>
      <c r="BS32" s="2"/>
      <c r="BT32" s="1730"/>
      <c r="BU32" s="1731"/>
      <c r="BV32" s="1731"/>
      <c r="BW32" s="1731"/>
      <c r="BX32" s="1731"/>
      <c r="BY32" s="1731"/>
      <c r="BZ32" s="1409" t="s">
        <v>28</v>
      </c>
      <c r="CA32" s="1410"/>
      <c r="CB32" s="1410"/>
      <c r="CC32" s="1410"/>
      <c r="CD32" s="1410"/>
      <c r="CE32" s="1410"/>
      <c r="CF32" s="1410"/>
      <c r="CG32" s="1410"/>
      <c r="CH32" s="1410"/>
      <c r="CI32" s="1410"/>
      <c r="CJ32" s="1410"/>
      <c r="CK32" s="1410"/>
      <c r="CL32" s="1410"/>
      <c r="CM32" s="1410"/>
      <c r="CN32" s="1410"/>
      <c r="CO32" s="1445"/>
      <c r="CP32" s="1725" t="s">
        <v>24</v>
      </c>
      <c r="CQ32" s="1726"/>
      <c r="CR32" s="1726"/>
      <c r="CS32" s="1727"/>
      <c r="CT32" s="1224" t="str">
        <f>IF(入力シート!C34="","",入力シート!C34)</f>
        <v/>
      </c>
      <c r="CU32" s="1225"/>
      <c r="CV32" s="1225"/>
      <c r="CW32" s="1225"/>
      <c r="CX32" s="1225"/>
      <c r="CY32" s="1225"/>
      <c r="CZ32" s="1225"/>
      <c r="DA32" s="1225"/>
      <c r="DB32" s="1225"/>
      <c r="DC32" s="1225"/>
      <c r="DD32" s="1225"/>
      <c r="DE32" s="1225"/>
      <c r="DF32" s="1225"/>
      <c r="DG32" s="1225"/>
      <c r="DH32" s="1225"/>
      <c r="DI32" s="1225"/>
      <c r="DJ32" s="1225"/>
      <c r="DK32" s="1225"/>
      <c r="DL32" s="1226"/>
      <c r="DM32" s="1227"/>
      <c r="DN32" s="2"/>
      <c r="DO32" s="1241">
        <v>11</v>
      </c>
      <c r="DP32" s="1241"/>
      <c r="DQ32" s="1241"/>
      <c r="DR32" s="1242"/>
      <c r="DS32" s="2057"/>
      <c r="DT32" s="2057"/>
      <c r="DU32" s="2057"/>
      <c r="DV32" s="2057"/>
      <c r="DW32" s="2057"/>
      <c r="DX32" s="2057"/>
      <c r="DY32" s="2057"/>
      <c r="DZ32" s="2057"/>
      <c r="EA32" s="2058"/>
      <c r="EB32" s="2059"/>
      <c r="EC32" s="1407"/>
      <c r="ED32" s="1504"/>
      <c r="EE32" s="1504"/>
      <c r="EF32" s="1504"/>
      <c r="EG32" s="1504"/>
      <c r="EH32" s="1504"/>
      <c r="EI32" s="1504"/>
      <c r="EJ32" s="1504"/>
      <c r="EK32" s="1388" t="str">
        <f>IF(入力シート!I44="","",入力シート!I44)</f>
        <v/>
      </c>
      <c r="EL32" s="1388"/>
      <c r="EM32" s="1388"/>
      <c r="EN32" s="1388"/>
      <c r="EO32" s="1388"/>
      <c r="EP32" s="1388"/>
      <c r="EQ32" s="1388"/>
      <c r="ER32" s="1388"/>
      <c r="ES32" s="1388"/>
      <c r="ET32" s="1388"/>
      <c r="EU32" s="1388"/>
      <c r="EV32" s="1388"/>
      <c r="EW32" s="1389"/>
      <c r="EX32" s="1201"/>
      <c r="EY32" s="1213"/>
      <c r="EZ32" s="3"/>
      <c r="FA32" s="3"/>
      <c r="FB32" s="1176"/>
      <c r="FC32" s="1176"/>
      <c r="FD32" s="1176"/>
      <c r="FE32" s="1176"/>
      <c r="FF32" s="1176"/>
      <c r="FG32" s="1176"/>
      <c r="FH32" s="1176"/>
      <c r="FI32" s="1176"/>
      <c r="FJ32" s="1176"/>
      <c r="FK32" s="1176"/>
      <c r="FL32" s="1177"/>
      <c r="FM32" s="1180"/>
      <c r="FN32" s="1181"/>
      <c r="FO32" s="1181"/>
      <c r="FP32" s="1181"/>
      <c r="FQ32" s="1181"/>
      <c r="FR32" s="1181"/>
      <c r="FS32" s="1181"/>
      <c r="FT32" s="1181"/>
      <c r="FU32" s="1181"/>
      <c r="FV32" s="1181"/>
      <c r="FW32" s="1181"/>
      <c r="FX32" s="1181"/>
      <c r="FY32" s="1181"/>
      <c r="FZ32" s="1181"/>
      <c r="GA32" s="1181"/>
      <c r="GB32" s="1181"/>
      <c r="GC32" s="1181"/>
      <c r="GD32" s="1181"/>
      <c r="GE32" s="1181"/>
      <c r="GF32" s="1182"/>
      <c r="GG32" s="1180"/>
      <c r="GH32" s="1181"/>
      <c r="GI32" s="1181"/>
      <c r="GJ32" s="1181"/>
      <c r="GK32" s="1181"/>
      <c r="GL32" s="1181"/>
      <c r="GM32" s="1181"/>
      <c r="GN32" s="1181"/>
      <c r="GO32" s="1181"/>
      <c r="GP32" s="1181"/>
      <c r="GQ32" s="1181"/>
      <c r="GR32" s="1181"/>
      <c r="GS32" s="1182"/>
      <c r="GT32" s="1137"/>
      <c r="GU32" s="1138"/>
      <c r="GV32" s="1138"/>
      <c r="GW32" s="1138"/>
      <c r="GX32" s="1138"/>
      <c r="GY32" s="1138"/>
      <c r="GZ32" s="1138"/>
      <c r="HA32" s="1138"/>
      <c r="HB32" s="1138"/>
      <c r="HC32" s="1138"/>
      <c r="HD32" s="1138"/>
      <c r="HE32" s="1133"/>
      <c r="HF32" s="1164"/>
      <c r="HG32" s="1137"/>
      <c r="HH32" s="1138"/>
      <c r="HI32" s="1138"/>
      <c r="HJ32" s="1138"/>
      <c r="HK32" s="1138"/>
      <c r="HL32" s="1138"/>
      <c r="HM32" s="1138"/>
      <c r="HN32" s="1138"/>
      <c r="HO32" s="1138"/>
      <c r="HP32" s="1138"/>
      <c r="HQ32" s="1138"/>
      <c r="HR32" s="1138"/>
      <c r="HS32" s="1138"/>
      <c r="HT32" s="1138"/>
      <c r="HU32" s="1138"/>
      <c r="HV32" s="1138"/>
      <c r="HW32" s="1138"/>
      <c r="HX32" s="1133"/>
      <c r="HY32" s="1134"/>
      <c r="HZ32" s="3"/>
    </row>
    <row r="33" spans="1:234" ht="5.25" customHeight="1">
      <c r="A33" s="1365"/>
      <c r="B33" s="1365"/>
      <c r="C33" s="1365"/>
      <c r="D33" s="1365"/>
      <c r="E33" s="1365"/>
      <c r="F33" s="1365"/>
      <c r="G33" s="1365"/>
      <c r="H33" s="1365"/>
      <c r="I33" s="1365"/>
      <c r="J33" s="1366"/>
      <c r="K33" s="1431"/>
      <c r="L33" s="1489"/>
      <c r="M33" s="1489"/>
      <c r="N33" s="1489"/>
      <c r="O33" s="1489"/>
      <c r="P33" s="1489"/>
      <c r="Q33" s="1489"/>
      <c r="R33" s="1489"/>
      <c r="S33" s="1489"/>
      <c r="T33" s="1489"/>
      <c r="U33" s="1489"/>
      <c r="V33" s="1489"/>
      <c r="W33" s="1489"/>
      <c r="X33" s="1489"/>
      <c r="Y33" s="1489"/>
      <c r="Z33" s="1489"/>
      <c r="AA33" s="1489"/>
      <c r="AB33" s="1489"/>
      <c r="AC33" s="1489"/>
      <c r="AD33" s="1489"/>
      <c r="AE33" s="1489"/>
      <c r="AF33" s="1489"/>
      <c r="AG33" s="1489"/>
      <c r="AH33" s="1489"/>
      <c r="AI33" s="1489"/>
      <c r="AJ33" s="1489"/>
      <c r="AK33" s="1489"/>
      <c r="AL33" s="1489"/>
      <c r="AM33" s="1432"/>
      <c r="AN33" s="1388"/>
      <c r="AO33" s="1388"/>
      <c r="AP33" s="1388"/>
      <c r="AQ33" s="1388"/>
      <c r="AR33" s="1388"/>
      <c r="AS33" s="1388"/>
      <c r="AT33" s="1388"/>
      <c r="AU33" s="1388"/>
      <c r="AV33" s="1388"/>
      <c r="AW33" s="1388"/>
      <c r="AX33" s="1388"/>
      <c r="AY33" s="1388"/>
      <c r="AZ33" s="1388"/>
      <c r="BA33" s="1388"/>
      <c r="BB33" s="1388"/>
      <c r="BC33" s="1388"/>
      <c r="BD33" s="1388"/>
      <c r="BE33" s="1388"/>
      <c r="BF33" s="1388"/>
      <c r="BG33" s="1388"/>
      <c r="BH33" s="1388"/>
      <c r="BI33" s="1388"/>
      <c r="BJ33" s="1388"/>
      <c r="BK33" s="1388"/>
      <c r="BL33" s="1388"/>
      <c r="BM33" s="1388"/>
      <c r="BN33" s="1388"/>
      <c r="BO33" s="1389"/>
      <c r="BP33" s="1392"/>
      <c r="BQ33" s="1426"/>
      <c r="BR33" s="2"/>
      <c r="BS33" s="2"/>
      <c r="BT33" s="1730"/>
      <c r="BU33" s="1731"/>
      <c r="BV33" s="1731"/>
      <c r="BW33" s="1731"/>
      <c r="BX33" s="1731"/>
      <c r="BY33" s="1731"/>
      <c r="BZ33" s="1412"/>
      <c r="CA33" s="1413"/>
      <c r="CB33" s="1413"/>
      <c r="CC33" s="1413"/>
      <c r="CD33" s="1413"/>
      <c r="CE33" s="1413"/>
      <c r="CF33" s="1413"/>
      <c r="CG33" s="1413"/>
      <c r="CH33" s="1413"/>
      <c r="CI33" s="1413"/>
      <c r="CJ33" s="1413"/>
      <c r="CK33" s="1413"/>
      <c r="CL33" s="1413"/>
      <c r="CM33" s="1413"/>
      <c r="CN33" s="1413"/>
      <c r="CO33" s="1446"/>
      <c r="CP33" s="1401"/>
      <c r="CQ33" s="1402"/>
      <c r="CR33" s="1402"/>
      <c r="CS33" s="1403"/>
      <c r="CT33" s="1224"/>
      <c r="CU33" s="1225"/>
      <c r="CV33" s="1225"/>
      <c r="CW33" s="1225"/>
      <c r="CX33" s="1225"/>
      <c r="CY33" s="1225"/>
      <c r="CZ33" s="1225"/>
      <c r="DA33" s="1225"/>
      <c r="DB33" s="1225"/>
      <c r="DC33" s="1225"/>
      <c r="DD33" s="1225"/>
      <c r="DE33" s="1225"/>
      <c r="DF33" s="1225"/>
      <c r="DG33" s="1225"/>
      <c r="DH33" s="1225"/>
      <c r="DI33" s="1225"/>
      <c r="DJ33" s="1225"/>
      <c r="DK33" s="1225"/>
      <c r="DL33" s="1228"/>
      <c r="DM33" s="1229"/>
      <c r="DN33" s="2"/>
      <c r="DO33" s="1243"/>
      <c r="DP33" s="1243"/>
      <c r="DQ33" s="1243"/>
      <c r="DR33" s="1244"/>
      <c r="DS33" s="2057"/>
      <c r="DT33" s="2057"/>
      <c r="DU33" s="2057"/>
      <c r="DV33" s="2057"/>
      <c r="DW33" s="2057"/>
      <c r="DX33" s="2057"/>
      <c r="DY33" s="2057"/>
      <c r="DZ33" s="2057"/>
      <c r="EA33" s="2058"/>
      <c r="EB33" s="2059"/>
      <c r="EC33" s="1407"/>
      <c r="ED33" s="1504"/>
      <c r="EE33" s="1504"/>
      <c r="EF33" s="1504"/>
      <c r="EG33" s="1504"/>
      <c r="EH33" s="1504"/>
      <c r="EI33" s="1504"/>
      <c r="EJ33" s="1504"/>
      <c r="EK33" s="1388"/>
      <c r="EL33" s="1388"/>
      <c r="EM33" s="1388"/>
      <c r="EN33" s="1388"/>
      <c r="EO33" s="1388"/>
      <c r="EP33" s="1388"/>
      <c r="EQ33" s="1388"/>
      <c r="ER33" s="1388"/>
      <c r="ES33" s="1388"/>
      <c r="ET33" s="1388"/>
      <c r="EU33" s="1388"/>
      <c r="EV33" s="1388"/>
      <c r="EW33" s="1389"/>
      <c r="EX33" s="1202"/>
      <c r="EY33" s="1214"/>
      <c r="EZ33" s="3"/>
      <c r="FA33" s="3"/>
      <c r="FB33" s="1230"/>
      <c r="FC33" s="1230"/>
      <c r="FD33" s="1230"/>
      <c r="FE33" s="1230"/>
      <c r="FF33" s="1230"/>
      <c r="FG33" s="1230"/>
      <c r="FH33" s="1230"/>
      <c r="FI33" s="1230"/>
      <c r="FJ33" s="1230"/>
      <c r="FK33" s="1230"/>
      <c r="FL33" s="1231"/>
      <c r="FM33" s="1183"/>
      <c r="FN33" s="1184"/>
      <c r="FO33" s="1184"/>
      <c r="FP33" s="1184"/>
      <c r="FQ33" s="1184"/>
      <c r="FR33" s="1184"/>
      <c r="FS33" s="1184"/>
      <c r="FT33" s="1184"/>
      <c r="FU33" s="1184"/>
      <c r="FV33" s="1184"/>
      <c r="FW33" s="1184"/>
      <c r="FX33" s="1184"/>
      <c r="FY33" s="1184"/>
      <c r="FZ33" s="1184"/>
      <c r="GA33" s="1184"/>
      <c r="GB33" s="1184"/>
      <c r="GC33" s="1184"/>
      <c r="GD33" s="1184"/>
      <c r="GE33" s="1184"/>
      <c r="GF33" s="1185"/>
      <c r="GG33" s="1183"/>
      <c r="GH33" s="1184"/>
      <c r="GI33" s="1184"/>
      <c r="GJ33" s="1184"/>
      <c r="GK33" s="1184"/>
      <c r="GL33" s="1184"/>
      <c r="GM33" s="1184"/>
      <c r="GN33" s="1184"/>
      <c r="GO33" s="1184"/>
      <c r="GP33" s="1184"/>
      <c r="GQ33" s="1184"/>
      <c r="GR33" s="1184"/>
      <c r="GS33" s="1185"/>
      <c r="GT33" s="1139"/>
      <c r="GU33" s="1140"/>
      <c r="GV33" s="1140"/>
      <c r="GW33" s="1140"/>
      <c r="GX33" s="1140"/>
      <c r="GY33" s="1140"/>
      <c r="GZ33" s="1140"/>
      <c r="HA33" s="1140"/>
      <c r="HB33" s="1140"/>
      <c r="HC33" s="1140"/>
      <c r="HD33" s="1140"/>
      <c r="HE33" s="1153"/>
      <c r="HF33" s="1166"/>
      <c r="HG33" s="1139"/>
      <c r="HH33" s="1140"/>
      <c r="HI33" s="1140"/>
      <c r="HJ33" s="1140"/>
      <c r="HK33" s="1140"/>
      <c r="HL33" s="1140"/>
      <c r="HM33" s="1140"/>
      <c r="HN33" s="1140"/>
      <c r="HO33" s="1140"/>
      <c r="HP33" s="1140"/>
      <c r="HQ33" s="1140"/>
      <c r="HR33" s="1140"/>
      <c r="HS33" s="1140"/>
      <c r="HT33" s="1140"/>
      <c r="HU33" s="1140"/>
      <c r="HV33" s="1140"/>
      <c r="HW33" s="1140"/>
      <c r="HX33" s="1135"/>
      <c r="HY33" s="1136"/>
      <c r="HZ33" s="3"/>
    </row>
    <row r="34" spans="1:234" ht="5.25" customHeight="1">
      <c r="A34" s="1365"/>
      <c r="B34" s="1365"/>
      <c r="C34" s="1365"/>
      <c r="D34" s="1365"/>
      <c r="E34" s="1365"/>
      <c r="F34" s="1365"/>
      <c r="G34" s="1365"/>
      <c r="H34" s="1365"/>
      <c r="I34" s="1365"/>
      <c r="J34" s="1366"/>
      <c r="K34" s="1407" t="s">
        <v>90</v>
      </c>
      <c r="L34" s="1407"/>
      <c r="M34" s="1407"/>
      <c r="N34" s="1407"/>
      <c r="O34" s="1407"/>
      <c r="P34" s="1407"/>
      <c r="Q34" s="1407"/>
      <c r="R34" s="1407"/>
      <c r="S34" s="1407"/>
      <c r="T34" s="1407"/>
      <c r="U34" s="1407"/>
      <c r="V34" s="1407"/>
      <c r="W34" s="1407"/>
      <c r="X34" s="1407"/>
      <c r="Y34" s="1407"/>
      <c r="Z34" s="1407"/>
      <c r="AA34" s="1407"/>
      <c r="AB34" s="1407"/>
      <c r="AC34" s="1407"/>
      <c r="AD34" s="1407"/>
      <c r="AE34" s="1407"/>
      <c r="AF34" s="1407"/>
      <c r="AG34" s="1407"/>
      <c r="AH34" s="1407"/>
      <c r="AI34" s="1407"/>
      <c r="AJ34" s="1407"/>
      <c r="AK34" s="1407"/>
      <c r="AL34" s="1407"/>
      <c r="AM34" s="1407"/>
      <c r="AN34" s="1388" t="str">
        <f>IF(入力シート!O56&gt;=1,入力シート!Q56,"")</f>
        <v/>
      </c>
      <c r="AO34" s="1388"/>
      <c r="AP34" s="1388"/>
      <c r="AQ34" s="1388"/>
      <c r="AR34" s="1388"/>
      <c r="AS34" s="1388"/>
      <c r="AT34" s="1388"/>
      <c r="AU34" s="1388"/>
      <c r="AV34" s="1388"/>
      <c r="AW34" s="1388"/>
      <c r="AX34" s="1388"/>
      <c r="AY34" s="1388"/>
      <c r="AZ34" s="1388"/>
      <c r="BA34" s="1388"/>
      <c r="BB34" s="1388"/>
      <c r="BC34" s="1388"/>
      <c r="BD34" s="1388"/>
      <c r="BE34" s="1388"/>
      <c r="BF34" s="1388"/>
      <c r="BG34" s="1388"/>
      <c r="BH34" s="1388"/>
      <c r="BI34" s="1388"/>
      <c r="BJ34" s="1388"/>
      <c r="BK34" s="1388"/>
      <c r="BL34" s="1388"/>
      <c r="BM34" s="1388"/>
      <c r="BN34" s="1388"/>
      <c r="BO34" s="1389"/>
      <c r="BP34" s="1392" t="s">
        <v>151</v>
      </c>
      <c r="BQ34" s="1426"/>
      <c r="BR34" s="2"/>
      <c r="BS34" s="2"/>
      <c r="BT34" s="1730"/>
      <c r="BU34" s="1731"/>
      <c r="BV34" s="1731"/>
      <c r="BW34" s="1731"/>
      <c r="BX34" s="1731"/>
      <c r="BY34" s="1731"/>
      <c r="BZ34" s="1415"/>
      <c r="CA34" s="1416"/>
      <c r="CB34" s="1416"/>
      <c r="CC34" s="1416"/>
      <c r="CD34" s="1416"/>
      <c r="CE34" s="1416"/>
      <c r="CF34" s="1416"/>
      <c r="CG34" s="1416"/>
      <c r="CH34" s="1416"/>
      <c r="CI34" s="1416"/>
      <c r="CJ34" s="1416"/>
      <c r="CK34" s="1416"/>
      <c r="CL34" s="1416"/>
      <c r="CM34" s="1416"/>
      <c r="CN34" s="1416"/>
      <c r="CO34" s="1447"/>
      <c r="CP34" s="1442"/>
      <c r="CQ34" s="1443"/>
      <c r="CR34" s="1443"/>
      <c r="CS34" s="1444"/>
      <c r="CT34" s="1224"/>
      <c r="CU34" s="1225"/>
      <c r="CV34" s="1225"/>
      <c r="CW34" s="1225"/>
      <c r="CX34" s="1225"/>
      <c r="CY34" s="1225"/>
      <c r="CZ34" s="1225"/>
      <c r="DA34" s="1225"/>
      <c r="DB34" s="1225"/>
      <c r="DC34" s="1225"/>
      <c r="DD34" s="1225"/>
      <c r="DE34" s="1225"/>
      <c r="DF34" s="1225"/>
      <c r="DG34" s="1225"/>
      <c r="DH34" s="1225"/>
      <c r="DI34" s="1225"/>
      <c r="DJ34" s="1225"/>
      <c r="DK34" s="1225"/>
      <c r="DL34" s="1228"/>
      <c r="DM34" s="1229"/>
      <c r="DN34" s="2"/>
      <c r="DO34" s="1193">
        <v>12</v>
      </c>
      <c r="DP34" s="1193"/>
      <c r="DQ34" s="1193"/>
      <c r="DR34" s="1194"/>
      <c r="DS34" s="2057"/>
      <c r="DT34" s="2057"/>
      <c r="DU34" s="2057"/>
      <c r="DV34" s="2057"/>
      <c r="DW34" s="2057"/>
      <c r="DX34" s="2057"/>
      <c r="DY34" s="2057"/>
      <c r="DZ34" s="2057"/>
      <c r="EA34" s="2058"/>
      <c r="EB34" s="2059"/>
      <c r="EC34" s="1407"/>
      <c r="ED34" s="1504"/>
      <c r="EE34" s="1504"/>
      <c r="EF34" s="1504"/>
      <c r="EG34" s="1504"/>
      <c r="EH34" s="1504"/>
      <c r="EI34" s="1504"/>
      <c r="EJ34" s="1504"/>
      <c r="EK34" s="1388" t="str">
        <f>IF(入力シート!I45="","",入力シート!I45)</f>
        <v/>
      </c>
      <c r="EL34" s="1388"/>
      <c r="EM34" s="1388"/>
      <c r="EN34" s="1388"/>
      <c r="EO34" s="1388"/>
      <c r="EP34" s="1388"/>
      <c r="EQ34" s="1388"/>
      <c r="ER34" s="1388"/>
      <c r="ES34" s="1388"/>
      <c r="ET34" s="1388"/>
      <c r="EU34" s="1388"/>
      <c r="EV34" s="1388"/>
      <c r="EW34" s="1389"/>
      <c r="EX34" s="1201"/>
      <c r="EY34" s="1213"/>
      <c r="EZ34" s="3"/>
      <c r="FA34" s="3"/>
      <c r="FB34" s="1176"/>
      <c r="FC34" s="1176"/>
      <c r="FD34" s="1176"/>
      <c r="FE34" s="1176"/>
      <c r="FF34" s="1176"/>
      <c r="FG34" s="1176"/>
      <c r="FH34" s="1176"/>
      <c r="FI34" s="1176"/>
      <c r="FJ34" s="1176"/>
      <c r="FK34" s="1176"/>
      <c r="FL34" s="1853"/>
      <c r="FM34" s="1180"/>
      <c r="FN34" s="1181"/>
      <c r="FO34" s="1181"/>
      <c r="FP34" s="1181"/>
      <c r="FQ34" s="1181"/>
      <c r="FR34" s="1181"/>
      <c r="FS34" s="1181"/>
      <c r="FT34" s="1181"/>
      <c r="FU34" s="1181"/>
      <c r="FV34" s="1181"/>
      <c r="FW34" s="1181"/>
      <c r="FX34" s="1181"/>
      <c r="FY34" s="1181"/>
      <c r="FZ34" s="1181"/>
      <c r="GA34" s="1181"/>
      <c r="GB34" s="1181"/>
      <c r="GC34" s="1181"/>
      <c r="GD34" s="1181"/>
      <c r="GE34" s="1181"/>
      <c r="GF34" s="1835"/>
      <c r="GG34" s="1180"/>
      <c r="GH34" s="1181"/>
      <c r="GI34" s="1181"/>
      <c r="GJ34" s="1181"/>
      <c r="GK34" s="1181"/>
      <c r="GL34" s="1181"/>
      <c r="GM34" s="1181"/>
      <c r="GN34" s="1181"/>
      <c r="GO34" s="1181"/>
      <c r="GP34" s="1181"/>
      <c r="GQ34" s="1181"/>
      <c r="GR34" s="1181"/>
      <c r="GS34" s="1835"/>
      <c r="GT34" s="1137"/>
      <c r="GU34" s="1138"/>
      <c r="GV34" s="1138"/>
      <c r="GW34" s="1138"/>
      <c r="GX34" s="1138"/>
      <c r="GY34" s="1138"/>
      <c r="GZ34" s="1138"/>
      <c r="HA34" s="1138"/>
      <c r="HB34" s="1138"/>
      <c r="HC34" s="1138"/>
      <c r="HD34" s="1138"/>
      <c r="HE34" s="1135"/>
      <c r="HF34" s="1135"/>
      <c r="HG34" s="1137"/>
      <c r="HH34" s="1138"/>
      <c r="HI34" s="1138"/>
      <c r="HJ34" s="1138"/>
      <c r="HK34" s="1138"/>
      <c r="HL34" s="1138"/>
      <c r="HM34" s="1138"/>
      <c r="HN34" s="1138"/>
      <c r="HO34" s="1138"/>
      <c r="HP34" s="1138"/>
      <c r="HQ34" s="1138"/>
      <c r="HR34" s="1138"/>
      <c r="HS34" s="1138"/>
      <c r="HT34" s="1138"/>
      <c r="HU34" s="1138"/>
      <c r="HV34" s="1138"/>
      <c r="HW34" s="1138"/>
      <c r="HX34" s="1133"/>
      <c r="HY34" s="1134"/>
      <c r="HZ34" s="3"/>
    </row>
    <row r="35" spans="1:234" ht="5.25" customHeight="1">
      <c r="A35" s="1365"/>
      <c r="B35" s="1365"/>
      <c r="C35" s="1365"/>
      <c r="D35" s="1365"/>
      <c r="E35" s="1365"/>
      <c r="F35" s="1365"/>
      <c r="G35" s="1365"/>
      <c r="H35" s="1365"/>
      <c r="I35" s="1365"/>
      <c r="J35" s="1366"/>
      <c r="K35" s="1407"/>
      <c r="L35" s="1407"/>
      <c r="M35" s="1407"/>
      <c r="N35" s="1407"/>
      <c r="O35" s="1407"/>
      <c r="P35" s="1407"/>
      <c r="Q35" s="1407"/>
      <c r="R35" s="1407"/>
      <c r="S35" s="1407"/>
      <c r="T35" s="1407"/>
      <c r="U35" s="1407"/>
      <c r="V35" s="1407"/>
      <c r="W35" s="1407"/>
      <c r="X35" s="1407"/>
      <c r="Y35" s="1407"/>
      <c r="Z35" s="1407"/>
      <c r="AA35" s="1407"/>
      <c r="AB35" s="1407"/>
      <c r="AC35" s="1407"/>
      <c r="AD35" s="1407"/>
      <c r="AE35" s="1407"/>
      <c r="AF35" s="1407"/>
      <c r="AG35" s="1407"/>
      <c r="AH35" s="1407"/>
      <c r="AI35" s="1407"/>
      <c r="AJ35" s="1407"/>
      <c r="AK35" s="1407"/>
      <c r="AL35" s="1407"/>
      <c r="AM35" s="1407"/>
      <c r="AN35" s="1388"/>
      <c r="AO35" s="1388"/>
      <c r="AP35" s="1388"/>
      <c r="AQ35" s="1388"/>
      <c r="AR35" s="1388"/>
      <c r="AS35" s="1388"/>
      <c r="AT35" s="1388"/>
      <c r="AU35" s="1388"/>
      <c r="AV35" s="1388"/>
      <c r="AW35" s="1388"/>
      <c r="AX35" s="1388"/>
      <c r="AY35" s="1388"/>
      <c r="AZ35" s="1388"/>
      <c r="BA35" s="1388"/>
      <c r="BB35" s="1388"/>
      <c r="BC35" s="1388"/>
      <c r="BD35" s="1388"/>
      <c r="BE35" s="1388"/>
      <c r="BF35" s="1388"/>
      <c r="BG35" s="1388"/>
      <c r="BH35" s="1388"/>
      <c r="BI35" s="1388"/>
      <c r="BJ35" s="1388"/>
      <c r="BK35" s="1388"/>
      <c r="BL35" s="1388"/>
      <c r="BM35" s="1388"/>
      <c r="BN35" s="1388"/>
      <c r="BO35" s="1389"/>
      <c r="BP35" s="1392"/>
      <c r="BQ35" s="1426"/>
      <c r="BR35" s="2"/>
      <c r="BS35" s="2"/>
      <c r="BT35" s="1730"/>
      <c r="BU35" s="1731"/>
      <c r="BV35" s="1731"/>
      <c r="BW35" s="1731"/>
      <c r="BX35" s="1731"/>
      <c r="BY35" s="1731"/>
      <c r="BZ35" s="1409" t="s">
        <v>29</v>
      </c>
      <c r="CA35" s="1410"/>
      <c r="CB35" s="1410"/>
      <c r="CC35" s="1410"/>
      <c r="CD35" s="1410"/>
      <c r="CE35" s="1410"/>
      <c r="CF35" s="1410"/>
      <c r="CG35" s="1410"/>
      <c r="CH35" s="1410"/>
      <c r="CI35" s="1410"/>
      <c r="CJ35" s="1410"/>
      <c r="CK35" s="1410"/>
      <c r="CL35" s="1410"/>
      <c r="CM35" s="1410"/>
      <c r="CN35" s="1410"/>
      <c r="CO35" s="1445"/>
      <c r="CP35" s="1398" t="s">
        <v>25</v>
      </c>
      <c r="CQ35" s="1399"/>
      <c r="CR35" s="1399"/>
      <c r="CS35" s="1400"/>
      <c r="CT35" s="1224"/>
      <c r="CU35" s="1225"/>
      <c r="CV35" s="1225"/>
      <c r="CW35" s="1225"/>
      <c r="CX35" s="1225"/>
      <c r="CY35" s="1225"/>
      <c r="CZ35" s="1225"/>
      <c r="DA35" s="1225"/>
      <c r="DB35" s="1225"/>
      <c r="DC35" s="1225"/>
      <c r="DD35" s="1225"/>
      <c r="DE35" s="1225"/>
      <c r="DF35" s="1225"/>
      <c r="DG35" s="1225"/>
      <c r="DH35" s="1225"/>
      <c r="DI35" s="1225"/>
      <c r="DJ35" s="1225"/>
      <c r="DK35" s="1225"/>
      <c r="DL35" s="1226"/>
      <c r="DM35" s="1227"/>
      <c r="DN35" s="2"/>
      <c r="DO35" s="1195"/>
      <c r="DP35" s="1195"/>
      <c r="DQ35" s="1195"/>
      <c r="DR35" s="1196"/>
      <c r="DS35" s="2057"/>
      <c r="DT35" s="2057"/>
      <c r="DU35" s="2057"/>
      <c r="DV35" s="2057"/>
      <c r="DW35" s="2057"/>
      <c r="DX35" s="2057"/>
      <c r="DY35" s="2057"/>
      <c r="DZ35" s="2057"/>
      <c r="EA35" s="2058"/>
      <c r="EB35" s="2059"/>
      <c r="EC35" s="1407"/>
      <c r="ED35" s="1504"/>
      <c r="EE35" s="1504"/>
      <c r="EF35" s="1504"/>
      <c r="EG35" s="1504"/>
      <c r="EH35" s="1504"/>
      <c r="EI35" s="1504"/>
      <c r="EJ35" s="1504"/>
      <c r="EK35" s="1388"/>
      <c r="EL35" s="1388"/>
      <c r="EM35" s="1388"/>
      <c r="EN35" s="1388"/>
      <c r="EO35" s="1388"/>
      <c r="EP35" s="1388"/>
      <c r="EQ35" s="1388"/>
      <c r="ER35" s="1388"/>
      <c r="ES35" s="1388"/>
      <c r="ET35" s="1388"/>
      <c r="EU35" s="1388"/>
      <c r="EV35" s="1388"/>
      <c r="EW35" s="1389"/>
      <c r="EX35" s="1202"/>
      <c r="EY35" s="1214"/>
      <c r="EZ35" s="3"/>
      <c r="FA35" s="3"/>
      <c r="FB35" s="1820"/>
      <c r="FC35" s="1820"/>
      <c r="FD35" s="1820"/>
      <c r="FE35" s="1820"/>
      <c r="FF35" s="1820"/>
      <c r="FG35" s="1820"/>
      <c r="FH35" s="1820"/>
      <c r="FI35" s="1820"/>
      <c r="FJ35" s="1820"/>
      <c r="FK35" s="1820"/>
      <c r="FL35" s="1854"/>
      <c r="FM35" s="1722"/>
      <c r="FN35" s="1598"/>
      <c r="FO35" s="1598"/>
      <c r="FP35" s="1598"/>
      <c r="FQ35" s="1598"/>
      <c r="FR35" s="1598"/>
      <c r="FS35" s="1598"/>
      <c r="FT35" s="1598"/>
      <c r="FU35" s="1598"/>
      <c r="FV35" s="1598"/>
      <c r="FW35" s="1598"/>
      <c r="FX35" s="1598"/>
      <c r="FY35" s="1598"/>
      <c r="FZ35" s="1598"/>
      <c r="GA35" s="1598"/>
      <c r="GB35" s="1598"/>
      <c r="GC35" s="1598"/>
      <c r="GD35" s="1598"/>
      <c r="GE35" s="1598"/>
      <c r="GF35" s="1836"/>
      <c r="GG35" s="1722"/>
      <c r="GH35" s="1598"/>
      <c r="GI35" s="1598"/>
      <c r="GJ35" s="1598"/>
      <c r="GK35" s="1598"/>
      <c r="GL35" s="1598"/>
      <c r="GM35" s="1598"/>
      <c r="GN35" s="1598"/>
      <c r="GO35" s="1598"/>
      <c r="GP35" s="1598"/>
      <c r="GQ35" s="1598"/>
      <c r="GR35" s="1598"/>
      <c r="GS35" s="1836"/>
      <c r="GT35" s="1149"/>
      <c r="GU35" s="1150"/>
      <c r="GV35" s="1150"/>
      <c r="GW35" s="1150"/>
      <c r="GX35" s="1150"/>
      <c r="GY35" s="1150"/>
      <c r="GZ35" s="1150"/>
      <c r="HA35" s="1150"/>
      <c r="HB35" s="1150"/>
      <c r="HC35" s="1150"/>
      <c r="HD35" s="1150"/>
      <c r="HE35" s="1135"/>
      <c r="HF35" s="1135"/>
      <c r="HG35" s="1149"/>
      <c r="HH35" s="1150"/>
      <c r="HI35" s="1150"/>
      <c r="HJ35" s="1150"/>
      <c r="HK35" s="1150"/>
      <c r="HL35" s="1150"/>
      <c r="HM35" s="1150"/>
      <c r="HN35" s="1150"/>
      <c r="HO35" s="1150"/>
      <c r="HP35" s="1150"/>
      <c r="HQ35" s="1150"/>
      <c r="HR35" s="1150"/>
      <c r="HS35" s="1150"/>
      <c r="HT35" s="1150"/>
      <c r="HU35" s="1150"/>
      <c r="HV35" s="1150"/>
      <c r="HW35" s="1150"/>
      <c r="HX35" s="1135"/>
      <c r="HY35" s="1136"/>
      <c r="HZ35" s="3"/>
    </row>
    <row r="36" spans="1:234" ht="5.25" customHeight="1">
      <c r="A36" s="1365"/>
      <c r="B36" s="1365"/>
      <c r="C36" s="1365"/>
      <c r="D36" s="1365"/>
      <c r="E36" s="1365"/>
      <c r="F36" s="1365"/>
      <c r="G36" s="1365"/>
      <c r="H36" s="1365"/>
      <c r="I36" s="1365"/>
      <c r="J36" s="1366"/>
      <c r="K36" s="1408"/>
      <c r="L36" s="1408"/>
      <c r="M36" s="1408"/>
      <c r="N36" s="1408"/>
      <c r="O36" s="1408"/>
      <c r="P36" s="1408"/>
      <c r="Q36" s="1408"/>
      <c r="R36" s="1408"/>
      <c r="S36" s="1408"/>
      <c r="T36" s="1408"/>
      <c r="U36" s="1408"/>
      <c r="V36" s="1408"/>
      <c r="W36" s="1408"/>
      <c r="X36" s="1408"/>
      <c r="Y36" s="1408"/>
      <c r="Z36" s="1408"/>
      <c r="AA36" s="1408"/>
      <c r="AB36" s="1408"/>
      <c r="AC36" s="1408"/>
      <c r="AD36" s="1408"/>
      <c r="AE36" s="1408"/>
      <c r="AF36" s="1408"/>
      <c r="AG36" s="1408"/>
      <c r="AH36" s="1408"/>
      <c r="AI36" s="1408"/>
      <c r="AJ36" s="1408"/>
      <c r="AK36" s="1408"/>
      <c r="AL36" s="1408"/>
      <c r="AM36" s="1408"/>
      <c r="AN36" s="1390"/>
      <c r="AO36" s="1390"/>
      <c r="AP36" s="1390"/>
      <c r="AQ36" s="1390"/>
      <c r="AR36" s="1390"/>
      <c r="AS36" s="1390"/>
      <c r="AT36" s="1390"/>
      <c r="AU36" s="1390"/>
      <c r="AV36" s="1390"/>
      <c r="AW36" s="1390"/>
      <c r="AX36" s="1390"/>
      <c r="AY36" s="1390"/>
      <c r="AZ36" s="1390"/>
      <c r="BA36" s="1390"/>
      <c r="BB36" s="1390"/>
      <c r="BC36" s="1390"/>
      <c r="BD36" s="1390"/>
      <c r="BE36" s="1390"/>
      <c r="BF36" s="1390"/>
      <c r="BG36" s="1390"/>
      <c r="BH36" s="1390"/>
      <c r="BI36" s="1390"/>
      <c r="BJ36" s="1390"/>
      <c r="BK36" s="1390"/>
      <c r="BL36" s="1390"/>
      <c r="BM36" s="1390"/>
      <c r="BN36" s="1390"/>
      <c r="BO36" s="1391"/>
      <c r="BP36" s="1394"/>
      <c r="BQ36" s="1427"/>
      <c r="BR36" s="2"/>
      <c r="BS36" s="2"/>
      <c r="BT36" s="1730"/>
      <c r="BU36" s="1731"/>
      <c r="BV36" s="1731"/>
      <c r="BW36" s="1731"/>
      <c r="BX36" s="1731"/>
      <c r="BY36" s="1731"/>
      <c r="BZ36" s="1412"/>
      <c r="CA36" s="1413"/>
      <c r="CB36" s="1413"/>
      <c r="CC36" s="1413"/>
      <c r="CD36" s="1413"/>
      <c r="CE36" s="1413"/>
      <c r="CF36" s="1413"/>
      <c r="CG36" s="1413"/>
      <c r="CH36" s="1413"/>
      <c r="CI36" s="1413"/>
      <c r="CJ36" s="1413"/>
      <c r="CK36" s="1413"/>
      <c r="CL36" s="1413"/>
      <c r="CM36" s="1413"/>
      <c r="CN36" s="1413"/>
      <c r="CO36" s="1446"/>
      <c r="CP36" s="1401"/>
      <c r="CQ36" s="1402"/>
      <c r="CR36" s="1402"/>
      <c r="CS36" s="1403"/>
      <c r="CT36" s="1224"/>
      <c r="CU36" s="1225"/>
      <c r="CV36" s="1225"/>
      <c r="CW36" s="1225"/>
      <c r="CX36" s="1225"/>
      <c r="CY36" s="1225"/>
      <c r="CZ36" s="1225"/>
      <c r="DA36" s="1225"/>
      <c r="DB36" s="1225"/>
      <c r="DC36" s="1225"/>
      <c r="DD36" s="1225"/>
      <c r="DE36" s="1225"/>
      <c r="DF36" s="1225"/>
      <c r="DG36" s="1225"/>
      <c r="DH36" s="1225"/>
      <c r="DI36" s="1225"/>
      <c r="DJ36" s="1225"/>
      <c r="DK36" s="1225"/>
      <c r="DL36" s="1228"/>
      <c r="DM36" s="1229"/>
      <c r="DN36" s="2"/>
      <c r="DO36" s="1257" t="s">
        <v>98</v>
      </c>
      <c r="DP36" s="1257"/>
      <c r="DQ36" s="1257"/>
      <c r="DR36" s="1257"/>
      <c r="DS36" s="1257"/>
      <c r="DT36" s="1257"/>
      <c r="DU36" s="1257"/>
      <c r="DV36" s="1257"/>
      <c r="DW36" s="1257"/>
      <c r="DX36" s="1257"/>
      <c r="DY36" s="1257"/>
      <c r="DZ36" s="1257"/>
      <c r="EA36" s="1257"/>
      <c r="EB36" s="1257"/>
      <c r="EC36" s="1257"/>
      <c r="ED36" s="1257"/>
      <c r="EE36" s="1270"/>
      <c r="EF36" s="1807"/>
      <c r="EG36" s="1808"/>
      <c r="EH36" s="1808"/>
      <c r="EI36" s="1808"/>
      <c r="EJ36" s="1808"/>
      <c r="EK36" s="1808"/>
      <c r="EL36" s="1808"/>
      <c r="EM36" s="1808"/>
      <c r="EN36" s="1808"/>
      <c r="EO36" s="1808"/>
      <c r="EP36" s="1808"/>
      <c r="EQ36" s="1808"/>
      <c r="ER36" s="1808"/>
      <c r="ES36" s="1808"/>
      <c r="ET36" s="1808"/>
      <c r="EU36" s="1808"/>
      <c r="EV36" s="1808"/>
      <c r="EW36" s="1808"/>
      <c r="EX36" s="1133" t="s">
        <v>151</v>
      </c>
      <c r="EY36" s="1134"/>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1160" t="s">
        <v>111</v>
      </c>
      <c r="GU36" s="1160"/>
      <c r="GV36" s="1160"/>
      <c r="GW36" s="1160"/>
      <c r="GX36" s="1160"/>
      <c r="GY36" s="1160"/>
      <c r="GZ36" s="1160"/>
      <c r="HA36" s="1160"/>
      <c r="HB36" s="1160"/>
      <c r="HC36" s="1160"/>
      <c r="HD36" s="1160"/>
      <c r="HE36" s="1160"/>
      <c r="HF36" s="1161"/>
      <c r="HG36" s="1137"/>
      <c r="HH36" s="1138"/>
      <c r="HI36" s="1138"/>
      <c r="HJ36" s="1138"/>
      <c r="HK36" s="1138"/>
      <c r="HL36" s="1138"/>
      <c r="HM36" s="1138"/>
      <c r="HN36" s="1138"/>
      <c r="HO36" s="1138"/>
      <c r="HP36" s="1138"/>
      <c r="HQ36" s="1138"/>
      <c r="HR36" s="1138"/>
      <c r="HS36" s="1138"/>
      <c r="HT36" s="1138"/>
      <c r="HU36" s="1138"/>
      <c r="HV36" s="1138"/>
      <c r="HW36" s="1138"/>
      <c r="HX36" s="1138"/>
      <c r="HY36" s="1167"/>
      <c r="HZ36" s="3"/>
    </row>
    <row r="37" spans="1:234" ht="5.25" customHeight="1">
      <c r="A37" s="1370" t="s">
        <v>513</v>
      </c>
      <c r="B37" s="1370"/>
      <c r="C37" s="1370"/>
      <c r="D37" s="1370"/>
      <c r="E37" s="1370"/>
      <c r="F37" s="1370"/>
      <c r="G37" s="1370"/>
      <c r="H37" s="1370"/>
      <c r="I37" s="1370"/>
      <c r="J37" s="1371"/>
      <c r="K37" s="1466" t="s">
        <v>73</v>
      </c>
      <c r="L37" s="1466"/>
      <c r="M37" s="1466"/>
      <c r="N37" s="1466"/>
      <c r="O37" s="1466"/>
      <c r="P37" s="1466"/>
      <c r="Q37" s="1466"/>
      <c r="R37" s="1466"/>
      <c r="S37" s="1466"/>
      <c r="T37" s="1466"/>
      <c r="U37" s="1466"/>
      <c r="V37" s="1466"/>
      <c r="W37" s="1466"/>
      <c r="X37" s="1466"/>
      <c r="Y37" s="1466"/>
      <c r="Z37" s="1466"/>
      <c r="AA37" s="1466"/>
      <c r="AB37" s="1466"/>
      <c r="AC37" s="1466"/>
      <c r="AD37" s="1466"/>
      <c r="AE37" s="1466"/>
      <c r="AF37" s="1466"/>
      <c r="AG37" s="1466"/>
      <c r="AH37" s="1466"/>
      <c r="AI37" s="1466"/>
      <c r="AJ37" s="1466"/>
      <c r="AK37" s="1466"/>
      <c r="AL37" s="1466"/>
      <c r="AM37" s="1466"/>
      <c r="AN37" s="1466" t="s">
        <v>74</v>
      </c>
      <c r="AO37" s="1466"/>
      <c r="AP37" s="1466"/>
      <c r="AQ37" s="1466"/>
      <c r="AR37" s="1466"/>
      <c r="AS37" s="1466"/>
      <c r="AT37" s="1466"/>
      <c r="AU37" s="1466"/>
      <c r="AV37" s="1466"/>
      <c r="AW37" s="1466"/>
      <c r="AX37" s="1466"/>
      <c r="AY37" s="1466"/>
      <c r="AZ37" s="1466"/>
      <c r="BA37" s="1466"/>
      <c r="BB37" s="1466"/>
      <c r="BC37" s="1466"/>
      <c r="BD37" s="1466"/>
      <c r="BE37" s="1466"/>
      <c r="BF37" s="1466"/>
      <c r="BG37" s="1466"/>
      <c r="BH37" s="1466"/>
      <c r="BI37" s="1466"/>
      <c r="BJ37" s="1466"/>
      <c r="BK37" s="1466"/>
      <c r="BL37" s="1466"/>
      <c r="BM37" s="1466"/>
      <c r="BN37" s="1466"/>
      <c r="BO37" s="1466"/>
      <c r="BP37" s="1466"/>
      <c r="BQ37" s="1467"/>
      <c r="BR37" s="2"/>
      <c r="BS37" s="2"/>
      <c r="BT37" s="1730"/>
      <c r="BU37" s="1731"/>
      <c r="BV37" s="1731"/>
      <c r="BW37" s="1731"/>
      <c r="BX37" s="1731"/>
      <c r="BY37" s="1731"/>
      <c r="BZ37" s="1415"/>
      <c r="CA37" s="1416"/>
      <c r="CB37" s="1416"/>
      <c r="CC37" s="1416"/>
      <c r="CD37" s="1416"/>
      <c r="CE37" s="1416"/>
      <c r="CF37" s="1416"/>
      <c r="CG37" s="1416"/>
      <c r="CH37" s="1416"/>
      <c r="CI37" s="1416"/>
      <c r="CJ37" s="1416"/>
      <c r="CK37" s="1416"/>
      <c r="CL37" s="1416"/>
      <c r="CM37" s="1416"/>
      <c r="CN37" s="1416"/>
      <c r="CO37" s="1447"/>
      <c r="CP37" s="1404"/>
      <c r="CQ37" s="1405"/>
      <c r="CR37" s="1405"/>
      <c r="CS37" s="1406"/>
      <c r="CT37" s="1224"/>
      <c r="CU37" s="1225"/>
      <c r="CV37" s="1225"/>
      <c r="CW37" s="1225"/>
      <c r="CX37" s="1225"/>
      <c r="CY37" s="1225"/>
      <c r="CZ37" s="1225"/>
      <c r="DA37" s="1225"/>
      <c r="DB37" s="1225"/>
      <c r="DC37" s="1225"/>
      <c r="DD37" s="1225"/>
      <c r="DE37" s="1225"/>
      <c r="DF37" s="1225"/>
      <c r="DG37" s="1225"/>
      <c r="DH37" s="1225"/>
      <c r="DI37" s="1225"/>
      <c r="DJ37" s="1225"/>
      <c r="DK37" s="1225"/>
      <c r="DL37" s="1228"/>
      <c r="DM37" s="1229"/>
      <c r="DN37" s="2"/>
      <c r="DO37" s="1171"/>
      <c r="DP37" s="1171"/>
      <c r="DQ37" s="1171"/>
      <c r="DR37" s="1171"/>
      <c r="DS37" s="1171"/>
      <c r="DT37" s="1171"/>
      <c r="DU37" s="1171"/>
      <c r="DV37" s="1171"/>
      <c r="DW37" s="1171"/>
      <c r="DX37" s="1171"/>
      <c r="DY37" s="1171"/>
      <c r="DZ37" s="1171"/>
      <c r="EA37" s="1171"/>
      <c r="EB37" s="1171"/>
      <c r="EC37" s="1171"/>
      <c r="ED37" s="1171"/>
      <c r="EE37" s="1186"/>
      <c r="EF37" s="1809"/>
      <c r="EG37" s="1810"/>
      <c r="EH37" s="1810"/>
      <c r="EI37" s="1810"/>
      <c r="EJ37" s="1810"/>
      <c r="EK37" s="1810"/>
      <c r="EL37" s="1810"/>
      <c r="EM37" s="1810"/>
      <c r="EN37" s="1810"/>
      <c r="EO37" s="1810"/>
      <c r="EP37" s="1810"/>
      <c r="EQ37" s="1810"/>
      <c r="ER37" s="1810"/>
      <c r="ES37" s="1810"/>
      <c r="ET37" s="1810"/>
      <c r="EU37" s="1810"/>
      <c r="EV37" s="1810"/>
      <c r="EW37" s="1810"/>
      <c r="EX37" s="1135"/>
      <c r="EY37" s="1136"/>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1162"/>
      <c r="GU37" s="1162"/>
      <c r="GV37" s="1162"/>
      <c r="GW37" s="1162"/>
      <c r="GX37" s="1162"/>
      <c r="GY37" s="1162"/>
      <c r="GZ37" s="1162"/>
      <c r="HA37" s="1162"/>
      <c r="HB37" s="1162"/>
      <c r="HC37" s="1162"/>
      <c r="HD37" s="1162"/>
      <c r="HE37" s="1162"/>
      <c r="HF37" s="1163"/>
      <c r="HG37" s="1149"/>
      <c r="HH37" s="1150"/>
      <c r="HI37" s="1150"/>
      <c r="HJ37" s="1150"/>
      <c r="HK37" s="1150"/>
      <c r="HL37" s="1150"/>
      <c r="HM37" s="1150"/>
      <c r="HN37" s="1150"/>
      <c r="HO37" s="1150"/>
      <c r="HP37" s="1150"/>
      <c r="HQ37" s="1150"/>
      <c r="HR37" s="1150"/>
      <c r="HS37" s="1150"/>
      <c r="HT37" s="1150"/>
      <c r="HU37" s="1150"/>
      <c r="HV37" s="1150"/>
      <c r="HW37" s="1150"/>
      <c r="HX37" s="1150"/>
      <c r="HY37" s="1168"/>
      <c r="HZ37" s="3"/>
    </row>
    <row r="38" spans="1:234" ht="5.25" customHeight="1">
      <c r="A38" s="1365"/>
      <c r="B38" s="1365"/>
      <c r="C38" s="1365"/>
      <c r="D38" s="1365"/>
      <c r="E38" s="1365"/>
      <c r="F38" s="1365"/>
      <c r="G38" s="1365"/>
      <c r="H38" s="1365"/>
      <c r="I38" s="1365"/>
      <c r="J38" s="1372"/>
      <c r="K38" s="1276"/>
      <c r="L38" s="1276"/>
      <c r="M38" s="1276"/>
      <c r="N38" s="1276"/>
      <c r="O38" s="1276"/>
      <c r="P38" s="1276"/>
      <c r="Q38" s="1276"/>
      <c r="R38" s="1276"/>
      <c r="S38" s="1276"/>
      <c r="T38" s="1276"/>
      <c r="U38" s="1276"/>
      <c r="V38" s="1276"/>
      <c r="W38" s="1276"/>
      <c r="X38" s="1276"/>
      <c r="Y38" s="1276"/>
      <c r="Z38" s="1276"/>
      <c r="AA38" s="1276"/>
      <c r="AB38" s="1276"/>
      <c r="AC38" s="1276"/>
      <c r="AD38" s="1276"/>
      <c r="AE38" s="1276"/>
      <c r="AF38" s="1276"/>
      <c r="AG38" s="1276"/>
      <c r="AH38" s="1276"/>
      <c r="AI38" s="1276"/>
      <c r="AJ38" s="1276"/>
      <c r="AK38" s="1276"/>
      <c r="AL38" s="1276"/>
      <c r="AM38" s="1276"/>
      <c r="AN38" s="1276"/>
      <c r="AO38" s="1276"/>
      <c r="AP38" s="1276"/>
      <c r="AQ38" s="1276"/>
      <c r="AR38" s="1276"/>
      <c r="AS38" s="1276"/>
      <c r="AT38" s="1276"/>
      <c r="AU38" s="1276"/>
      <c r="AV38" s="1276"/>
      <c r="AW38" s="1276"/>
      <c r="AX38" s="1276"/>
      <c r="AY38" s="1276"/>
      <c r="AZ38" s="1276"/>
      <c r="BA38" s="1276"/>
      <c r="BB38" s="1276"/>
      <c r="BC38" s="1276"/>
      <c r="BD38" s="1276"/>
      <c r="BE38" s="1276"/>
      <c r="BF38" s="1276"/>
      <c r="BG38" s="1276"/>
      <c r="BH38" s="1276"/>
      <c r="BI38" s="1276"/>
      <c r="BJ38" s="1276"/>
      <c r="BK38" s="1276"/>
      <c r="BL38" s="1276"/>
      <c r="BM38" s="1276"/>
      <c r="BN38" s="1276"/>
      <c r="BO38" s="1276"/>
      <c r="BP38" s="1276"/>
      <c r="BQ38" s="1277"/>
      <c r="BR38" s="2"/>
      <c r="BS38" s="2"/>
      <c r="BT38" s="1730"/>
      <c r="BU38" s="1731"/>
      <c r="BV38" s="1731"/>
      <c r="BW38" s="1731"/>
      <c r="BX38" s="1731"/>
      <c r="BY38" s="1731"/>
      <c r="BZ38" s="1409" t="s">
        <v>30</v>
      </c>
      <c r="CA38" s="1410"/>
      <c r="CB38" s="1410"/>
      <c r="CC38" s="1410"/>
      <c r="CD38" s="1410"/>
      <c r="CE38" s="1410"/>
      <c r="CF38" s="1410"/>
      <c r="CG38" s="1410"/>
      <c r="CH38" s="1410"/>
      <c r="CI38" s="1410"/>
      <c r="CJ38" s="1410"/>
      <c r="CK38" s="1410"/>
      <c r="CL38" s="1410"/>
      <c r="CM38" s="1410"/>
      <c r="CN38" s="1410"/>
      <c r="CO38" s="1445"/>
      <c r="CP38" s="1398" t="s">
        <v>26</v>
      </c>
      <c r="CQ38" s="1399"/>
      <c r="CR38" s="1399"/>
      <c r="CS38" s="1400"/>
      <c r="CT38" s="1224" t="str">
        <f>IF(入力シート!C35="","",入力シート!C35)</f>
        <v/>
      </c>
      <c r="CU38" s="1225"/>
      <c r="CV38" s="1225"/>
      <c r="CW38" s="1225"/>
      <c r="CX38" s="1225"/>
      <c r="CY38" s="1225"/>
      <c r="CZ38" s="1225"/>
      <c r="DA38" s="1225"/>
      <c r="DB38" s="1225"/>
      <c r="DC38" s="1225"/>
      <c r="DD38" s="1225"/>
      <c r="DE38" s="1225"/>
      <c r="DF38" s="1225"/>
      <c r="DG38" s="1225"/>
      <c r="DH38" s="1225"/>
      <c r="DI38" s="1225"/>
      <c r="DJ38" s="1225"/>
      <c r="DK38" s="1225"/>
      <c r="DL38" s="1226"/>
      <c r="DM38" s="1227"/>
      <c r="DN38" s="2"/>
      <c r="DO38" s="1171"/>
      <c r="DP38" s="1171"/>
      <c r="DQ38" s="1171"/>
      <c r="DR38" s="1171"/>
      <c r="DS38" s="1171"/>
      <c r="DT38" s="1171"/>
      <c r="DU38" s="1171"/>
      <c r="DV38" s="1171"/>
      <c r="DW38" s="1171"/>
      <c r="DX38" s="1171"/>
      <c r="DY38" s="1171"/>
      <c r="DZ38" s="1171"/>
      <c r="EA38" s="1171"/>
      <c r="EB38" s="1171"/>
      <c r="EC38" s="1171"/>
      <c r="ED38" s="1171"/>
      <c r="EE38" s="1186"/>
      <c r="EF38" s="1809"/>
      <c r="EG38" s="1810"/>
      <c r="EH38" s="1810"/>
      <c r="EI38" s="1810"/>
      <c r="EJ38" s="1810"/>
      <c r="EK38" s="1810"/>
      <c r="EL38" s="1810"/>
      <c r="EM38" s="1810"/>
      <c r="EN38" s="1810"/>
      <c r="EO38" s="1810"/>
      <c r="EP38" s="1810"/>
      <c r="EQ38" s="1810"/>
      <c r="ER38" s="1810"/>
      <c r="ES38" s="1810"/>
      <c r="ET38" s="1810"/>
      <c r="EU38" s="1810"/>
      <c r="EV38" s="1810"/>
      <c r="EW38" s="1810"/>
      <c r="EX38" s="1135"/>
      <c r="EY38" s="1136"/>
      <c r="EZ38" s="3"/>
      <c r="FA38" s="3"/>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1162"/>
      <c r="GU38" s="1162"/>
      <c r="GV38" s="1162"/>
      <c r="GW38" s="1162"/>
      <c r="GX38" s="1162"/>
      <c r="GY38" s="1162"/>
      <c r="GZ38" s="1162"/>
      <c r="HA38" s="1162"/>
      <c r="HB38" s="1162"/>
      <c r="HC38" s="1162"/>
      <c r="HD38" s="1162"/>
      <c r="HE38" s="1162"/>
      <c r="HF38" s="1163"/>
      <c r="HG38" s="1149"/>
      <c r="HH38" s="1150"/>
      <c r="HI38" s="1150"/>
      <c r="HJ38" s="1150"/>
      <c r="HK38" s="1150"/>
      <c r="HL38" s="1150"/>
      <c r="HM38" s="1150"/>
      <c r="HN38" s="1150"/>
      <c r="HO38" s="1150"/>
      <c r="HP38" s="1150"/>
      <c r="HQ38" s="1150"/>
      <c r="HR38" s="1150"/>
      <c r="HS38" s="1150"/>
      <c r="HT38" s="1150"/>
      <c r="HU38" s="1150"/>
      <c r="HV38" s="1150"/>
      <c r="HW38" s="1150"/>
      <c r="HX38" s="1150"/>
      <c r="HY38" s="1168"/>
      <c r="HZ38" s="3"/>
    </row>
    <row r="39" spans="1:234" ht="5.25" customHeight="1">
      <c r="A39" s="1365"/>
      <c r="B39" s="1365"/>
      <c r="C39" s="1365"/>
      <c r="D39" s="1365"/>
      <c r="E39" s="1365"/>
      <c r="F39" s="1365"/>
      <c r="G39" s="1365"/>
      <c r="H39" s="1365"/>
      <c r="I39" s="1365"/>
      <c r="J39" s="1372"/>
      <c r="K39" s="1388" t="str">
        <f>換算!BD10</f>
        <v/>
      </c>
      <c r="L39" s="1388"/>
      <c r="M39" s="1388"/>
      <c r="N39" s="1388"/>
      <c r="O39" s="1388"/>
      <c r="P39" s="1388"/>
      <c r="Q39" s="1388"/>
      <c r="R39" s="1388"/>
      <c r="S39" s="1388"/>
      <c r="T39" s="1388"/>
      <c r="U39" s="1388"/>
      <c r="V39" s="1388"/>
      <c r="W39" s="1388"/>
      <c r="X39" s="1388"/>
      <c r="Y39" s="1388"/>
      <c r="Z39" s="1388"/>
      <c r="AA39" s="1388"/>
      <c r="AB39" s="1388"/>
      <c r="AC39" s="1388"/>
      <c r="AD39" s="1388"/>
      <c r="AE39" s="1388"/>
      <c r="AF39" s="1388"/>
      <c r="AG39" s="1388"/>
      <c r="AH39" s="1388"/>
      <c r="AI39" s="1388"/>
      <c r="AJ39" s="1388"/>
      <c r="AK39" s="1389"/>
      <c r="AL39" s="1392" t="s">
        <v>151</v>
      </c>
      <c r="AM39" s="1393"/>
      <c r="AN39" s="1388" t="str">
        <f>換算!BD11</f>
        <v/>
      </c>
      <c r="AO39" s="1388"/>
      <c r="AP39" s="1388"/>
      <c r="AQ39" s="1388"/>
      <c r="AR39" s="1388"/>
      <c r="AS39" s="1388"/>
      <c r="AT39" s="1388"/>
      <c r="AU39" s="1388"/>
      <c r="AV39" s="1388"/>
      <c r="AW39" s="1388"/>
      <c r="AX39" s="1388"/>
      <c r="AY39" s="1388"/>
      <c r="AZ39" s="1388"/>
      <c r="BA39" s="1388"/>
      <c r="BB39" s="1388"/>
      <c r="BC39" s="1388"/>
      <c r="BD39" s="1388"/>
      <c r="BE39" s="1388"/>
      <c r="BF39" s="1388"/>
      <c r="BG39" s="1388"/>
      <c r="BH39" s="1388"/>
      <c r="BI39" s="1388"/>
      <c r="BJ39" s="1388"/>
      <c r="BK39" s="1388"/>
      <c r="BL39" s="1388"/>
      <c r="BM39" s="1388"/>
      <c r="BN39" s="1388"/>
      <c r="BO39" s="1389"/>
      <c r="BP39" s="1392" t="s">
        <v>151</v>
      </c>
      <c r="BQ39" s="1426"/>
      <c r="BR39" s="2"/>
      <c r="BS39" s="2"/>
      <c r="BT39" s="1730"/>
      <c r="BU39" s="1731"/>
      <c r="BV39" s="1731"/>
      <c r="BW39" s="1731"/>
      <c r="BX39" s="1731"/>
      <c r="BY39" s="1731"/>
      <c r="BZ39" s="1412"/>
      <c r="CA39" s="1413"/>
      <c r="CB39" s="1413"/>
      <c r="CC39" s="1413"/>
      <c r="CD39" s="1413"/>
      <c r="CE39" s="1413"/>
      <c r="CF39" s="1413"/>
      <c r="CG39" s="1413"/>
      <c r="CH39" s="1413"/>
      <c r="CI39" s="1413"/>
      <c r="CJ39" s="1413"/>
      <c r="CK39" s="1413"/>
      <c r="CL39" s="1413"/>
      <c r="CM39" s="1413"/>
      <c r="CN39" s="1413"/>
      <c r="CO39" s="1446"/>
      <c r="CP39" s="1401"/>
      <c r="CQ39" s="1402"/>
      <c r="CR39" s="1402"/>
      <c r="CS39" s="1403"/>
      <c r="CT39" s="1224"/>
      <c r="CU39" s="1225"/>
      <c r="CV39" s="1225"/>
      <c r="CW39" s="1225"/>
      <c r="CX39" s="1225"/>
      <c r="CY39" s="1225"/>
      <c r="CZ39" s="1225"/>
      <c r="DA39" s="1225"/>
      <c r="DB39" s="1225"/>
      <c r="DC39" s="1225"/>
      <c r="DD39" s="1225"/>
      <c r="DE39" s="1225"/>
      <c r="DF39" s="1225"/>
      <c r="DG39" s="1225"/>
      <c r="DH39" s="1225"/>
      <c r="DI39" s="1225"/>
      <c r="DJ39" s="1225"/>
      <c r="DK39" s="1225"/>
      <c r="DL39" s="1228"/>
      <c r="DM39" s="1229"/>
      <c r="DN39" s="2"/>
      <c r="DO39" s="1188"/>
      <c r="DP39" s="1188"/>
      <c r="DQ39" s="1188"/>
      <c r="DR39" s="1188"/>
      <c r="DS39" s="1188"/>
      <c r="DT39" s="1188"/>
      <c r="DU39" s="1188"/>
      <c r="DV39" s="1188"/>
      <c r="DW39" s="1188"/>
      <c r="DX39" s="1188"/>
      <c r="DY39" s="1188"/>
      <c r="DZ39" s="1188"/>
      <c r="EA39" s="1188"/>
      <c r="EB39" s="1188"/>
      <c r="EC39" s="1188"/>
      <c r="ED39" s="1188"/>
      <c r="EE39" s="1189"/>
      <c r="EF39" s="1809"/>
      <c r="EG39" s="1810"/>
      <c r="EH39" s="1810"/>
      <c r="EI39" s="1810"/>
      <c r="EJ39" s="1810"/>
      <c r="EK39" s="1810"/>
      <c r="EL39" s="1810"/>
      <c r="EM39" s="1810"/>
      <c r="EN39" s="1810"/>
      <c r="EO39" s="1810"/>
      <c r="EP39" s="1810"/>
      <c r="EQ39" s="1810"/>
      <c r="ER39" s="1810"/>
      <c r="ES39" s="1810"/>
      <c r="ET39" s="1810"/>
      <c r="EU39" s="1810"/>
      <c r="EV39" s="1810"/>
      <c r="EW39" s="1810"/>
      <c r="EX39" s="1135"/>
      <c r="EY39" s="1136"/>
      <c r="EZ39" s="3"/>
      <c r="FA39" s="3"/>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1162"/>
      <c r="GU39" s="1162"/>
      <c r="GV39" s="1162"/>
      <c r="GW39" s="1162"/>
      <c r="GX39" s="1162"/>
      <c r="GY39" s="1162"/>
      <c r="GZ39" s="1162"/>
      <c r="HA39" s="1162"/>
      <c r="HB39" s="1162"/>
      <c r="HC39" s="1162"/>
      <c r="HD39" s="1162"/>
      <c r="HE39" s="1162"/>
      <c r="HF39" s="1163"/>
      <c r="HG39" s="1151"/>
      <c r="HH39" s="1152"/>
      <c r="HI39" s="1152"/>
      <c r="HJ39" s="1152"/>
      <c r="HK39" s="1152"/>
      <c r="HL39" s="1152"/>
      <c r="HM39" s="1152"/>
      <c r="HN39" s="1152"/>
      <c r="HO39" s="1152"/>
      <c r="HP39" s="1152"/>
      <c r="HQ39" s="1152"/>
      <c r="HR39" s="1152"/>
      <c r="HS39" s="1152"/>
      <c r="HT39" s="1152"/>
      <c r="HU39" s="1152"/>
      <c r="HV39" s="1152"/>
      <c r="HW39" s="1152"/>
      <c r="HX39" s="1152"/>
      <c r="HY39" s="1169"/>
      <c r="HZ39" s="3"/>
    </row>
    <row r="40" spans="1:234" ht="5.25" customHeight="1">
      <c r="A40" s="1365"/>
      <c r="B40" s="1365"/>
      <c r="C40" s="1365"/>
      <c r="D40" s="1365"/>
      <c r="E40" s="1365"/>
      <c r="F40" s="1365"/>
      <c r="G40" s="1365"/>
      <c r="H40" s="1365"/>
      <c r="I40" s="1365"/>
      <c r="J40" s="1372"/>
      <c r="K40" s="1388"/>
      <c r="L40" s="1388"/>
      <c r="M40" s="1388"/>
      <c r="N40" s="1388"/>
      <c r="O40" s="1388"/>
      <c r="P40" s="1388"/>
      <c r="Q40" s="1388"/>
      <c r="R40" s="1388"/>
      <c r="S40" s="1388"/>
      <c r="T40" s="1388"/>
      <c r="U40" s="1388"/>
      <c r="V40" s="1388"/>
      <c r="W40" s="1388"/>
      <c r="X40" s="1388"/>
      <c r="Y40" s="1388"/>
      <c r="Z40" s="1388"/>
      <c r="AA40" s="1388"/>
      <c r="AB40" s="1388"/>
      <c r="AC40" s="1388"/>
      <c r="AD40" s="1388"/>
      <c r="AE40" s="1388"/>
      <c r="AF40" s="1388"/>
      <c r="AG40" s="1388"/>
      <c r="AH40" s="1388"/>
      <c r="AI40" s="1388"/>
      <c r="AJ40" s="1388"/>
      <c r="AK40" s="1389"/>
      <c r="AL40" s="1392"/>
      <c r="AM40" s="1393"/>
      <c r="AN40" s="1388"/>
      <c r="AO40" s="1388"/>
      <c r="AP40" s="1388"/>
      <c r="AQ40" s="1388"/>
      <c r="AR40" s="1388"/>
      <c r="AS40" s="1388"/>
      <c r="AT40" s="1388"/>
      <c r="AU40" s="1388"/>
      <c r="AV40" s="1388"/>
      <c r="AW40" s="1388"/>
      <c r="AX40" s="1388"/>
      <c r="AY40" s="1388"/>
      <c r="AZ40" s="1388"/>
      <c r="BA40" s="1388"/>
      <c r="BB40" s="1388"/>
      <c r="BC40" s="1388"/>
      <c r="BD40" s="1388"/>
      <c r="BE40" s="1388"/>
      <c r="BF40" s="1388"/>
      <c r="BG40" s="1388"/>
      <c r="BH40" s="1388"/>
      <c r="BI40" s="1388"/>
      <c r="BJ40" s="1388"/>
      <c r="BK40" s="1388"/>
      <c r="BL40" s="1388"/>
      <c r="BM40" s="1388"/>
      <c r="BN40" s="1388"/>
      <c r="BO40" s="1389"/>
      <c r="BP40" s="1392"/>
      <c r="BQ40" s="1426"/>
      <c r="BR40" s="2"/>
      <c r="BS40" s="2"/>
      <c r="BT40" s="1730"/>
      <c r="BU40" s="1731"/>
      <c r="BV40" s="1731"/>
      <c r="BW40" s="1731"/>
      <c r="BX40" s="1731"/>
      <c r="BY40" s="1731"/>
      <c r="BZ40" s="1448"/>
      <c r="CA40" s="1449"/>
      <c r="CB40" s="1449"/>
      <c r="CC40" s="1449"/>
      <c r="CD40" s="1449"/>
      <c r="CE40" s="1449"/>
      <c r="CF40" s="1449"/>
      <c r="CG40" s="1449"/>
      <c r="CH40" s="1449"/>
      <c r="CI40" s="1449"/>
      <c r="CJ40" s="1449"/>
      <c r="CK40" s="1449"/>
      <c r="CL40" s="1449"/>
      <c r="CM40" s="1449"/>
      <c r="CN40" s="1449"/>
      <c r="CO40" s="1450"/>
      <c r="CP40" s="1404"/>
      <c r="CQ40" s="1405"/>
      <c r="CR40" s="1405"/>
      <c r="CS40" s="1406"/>
      <c r="CT40" s="1224"/>
      <c r="CU40" s="1225"/>
      <c r="CV40" s="1225"/>
      <c r="CW40" s="1225"/>
      <c r="CX40" s="1225"/>
      <c r="CY40" s="1225"/>
      <c r="CZ40" s="1225"/>
      <c r="DA40" s="1225"/>
      <c r="DB40" s="1225"/>
      <c r="DC40" s="1225"/>
      <c r="DD40" s="1225"/>
      <c r="DE40" s="1225"/>
      <c r="DF40" s="1225"/>
      <c r="DG40" s="1225"/>
      <c r="DH40" s="1225"/>
      <c r="DI40" s="1225"/>
      <c r="DJ40" s="1225"/>
      <c r="DK40" s="1225"/>
      <c r="DL40" s="1228"/>
      <c r="DM40" s="1229"/>
      <c r="DN40" s="2"/>
      <c r="DO40" s="1257" t="s">
        <v>40</v>
      </c>
      <c r="DP40" s="1257"/>
      <c r="DQ40" s="1257"/>
      <c r="DR40" s="1257"/>
      <c r="DS40" s="1257"/>
      <c r="DT40" s="1257"/>
      <c r="DU40" s="1257"/>
      <c r="DV40" s="1257"/>
      <c r="DW40" s="1257"/>
      <c r="DX40" s="1257"/>
      <c r="DY40" s="1257"/>
      <c r="DZ40" s="1257"/>
      <c r="EA40" s="1257"/>
      <c r="EB40" s="1257"/>
      <c r="EC40" s="1257"/>
      <c r="ED40" s="1257"/>
      <c r="EE40" s="1258"/>
      <c r="EF40" s="1141" t="str">
        <f>IF(入力シート!I46="","",入力シート!I46)</f>
        <v/>
      </c>
      <c r="EG40" s="1142"/>
      <c r="EH40" s="1142"/>
      <c r="EI40" s="1142"/>
      <c r="EJ40" s="1142"/>
      <c r="EK40" s="1142"/>
      <c r="EL40" s="1142"/>
      <c r="EM40" s="1142"/>
      <c r="EN40" s="1142"/>
      <c r="EO40" s="1142"/>
      <c r="EP40" s="1142"/>
      <c r="EQ40" s="1142"/>
      <c r="ER40" s="1142"/>
      <c r="ES40" s="1142"/>
      <c r="ET40" s="1142"/>
      <c r="EU40" s="1142"/>
      <c r="EV40" s="1142"/>
      <c r="EW40" s="1142"/>
      <c r="EX40" s="1354"/>
      <c r="EY40" s="1805"/>
      <c r="EZ40" s="3"/>
      <c r="FA40" s="3"/>
      <c r="FB40" s="1175" t="s">
        <v>112</v>
      </c>
      <c r="FC40" s="1175"/>
      <c r="FD40" s="1175"/>
      <c r="FE40" s="1175"/>
      <c r="FF40" s="1175"/>
      <c r="FG40" s="1175"/>
      <c r="FH40" s="1175"/>
      <c r="FI40" s="1175"/>
      <c r="FJ40" s="1175"/>
      <c r="FK40" s="1175"/>
      <c r="FL40" s="1175"/>
      <c r="FM40" s="1175"/>
      <c r="FN40" s="1175"/>
      <c r="FO40" s="1175"/>
      <c r="FP40" s="1175"/>
      <c r="FQ40" s="1175"/>
      <c r="FR40" s="1175"/>
      <c r="FS40" s="1175"/>
      <c r="FT40" s="1175"/>
      <c r="FU40" s="1175"/>
      <c r="FV40" s="1175"/>
      <c r="FW40" s="1175"/>
      <c r="FX40" s="1175"/>
      <c r="FY40" s="1175"/>
      <c r="FZ40" s="1175"/>
      <c r="GA40" s="1175"/>
      <c r="GB40" s="1175"/>
      <c r="GC40" s="1175"/>
      <c r="GD40" s="1175"/>
      <c r="GE40" s="1175"/>
      <c r="GF40" s="1175"/>
      <c r="GG40" s="1175"/>
      <c r="GH40" s="1175"/>
      <c r="GI40" s="1175"/>
      <c r="GJ40" s="1175"/>
      <c r="GK40" s="1175"/>
      <c r="GL40" s="1175"/>
      <c r="GM40" s="1175"/>
      <c r="GN40" s="1175"/>
      <c r="GO40" s="1175"/>
      <c r="GP40" s="1175"/>
      <c r="GQ40" s="1175"/>
      <c r="GR40" s="1175"/>
      <c r="GS40" s="1175"/>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3"/>
    </row>
    <row r="41" spans="1:234" ht="5.25" customHeight="1">
      <c r="A41" s="1365"/>
      <c r="B41" s="1365"/>
      <c r="C41" s="1365"/>
      <c r="D41" s="1365"/>
      <c r="E41" s="1365"/>
      <c r="F41" s="1365"/>
      <c r="G41" s="1365"/>
      <c r="H41" s="1365"/>
      <c r="I41" s="1365"/>
      <c r="J41" s="1372"/>
      <c r="K41" s="1276" t="s">
        <v>75</v>
      </c>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t="s">
        <v>76</v>
      </c>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7"/>
      <c r="BR41" s="2"/>
      <c r="BS41" s="2"/>
      <c r="BT41" s="1730"/>
      <c r="BU41" s="1731"/>
      <c r="BV41" s="1731"/>
      <c r="BW41" s="1731"/>
      <c r="BX41" s="1731"/>
      <c r="BY41" s="1731"/>
      <c r="BZ41" s="1409" t="s">
        <v>31</v>
      </c>
      <c r="CA41" s="1410"/>
      <c r="CB41" s="1410"/>
      <c r="CC41" s="1410"/>
      <c r="CD41" s="1410"/>
      <c r="CE41" s="1410"/>
      <c r="CF41" s="1410"/>
      <c r="CG41" s="1410"/>
      <c r="CH41" s="1410"/>
      <c r="CI41" s="1410"/>
      <c r="CJ41" s="1410"/>
      <c r="CK41" s="1410"/>
      <c r="CL41" s="1410"/>
      <c r="CM41" s="1410"/>
      <c r="CN41" s="1410"/>
      <c r="CO41" s="1445"/>
      <c r="CP41" s="1398" t="s">
        <v>27</v>
      </c>
      <c r="CQ41" s="1399"/>
      <c r="CR41" s="1399"/>
      <c r="CS41" s="1400"/>
      <c r="CT41" s="1224" t="str">
        <f>IF(入力シート!C45="","",入力シート!C45)</f>
        <v/>
      </c>
      <c r="CU41" s="1225"/>
      <c r="CV41" s="1225"/>
      <c r="CW41" s="1225"/>
      <c r="CX41" s="1225"/>
      <c r="CY41" s="1225"/>
      <c r="CZ41" s="1225"/>
      <c r="DA41" s="1225"/>
      <c r="DB41" s="1225"/>
      <c r="DC41" s="1225"/>
      <c r="DD41" s="1225"/>
      <c r="DE41" s="1225"/>
      <c r="DF41" s="1225"/>
      <c r="DG41" s="1225"/>
      <c r="DH41" s="1225"/>
      <c r="DI41" s="1225"/>
      <c r="DJ41" s="1225"/>
      <c r="DK41" s="1225"/>
      <c r="DL41" s="1226"/>
      <c r="DM41" s="1227"/>
      <c r="DN41" s="2"/>
      <c r="DO41" s="1171"/>
      <c r="DP41" s="1171"/>
      <c r="DQ41" s="1171"/>
      <c r="DR41" s="1171"/>
      <c r="DS41" s="1171"/>
      <c r="DT41" s="1171"/>
      <c r="DU41" s="1171"/>
      <c r="DV41" s="1171"/>
      <c r="DW41" s="1171"/>
      <c r="DX41" s="1171"/>
      <c r="DY41" s="1171"/>
      <c r="DZ41" s="1171"/>
      <c r="EA41" s="1171"/>
      <c r="EB41" s="1171"/>
      <c r="EC41" s="1171"/>
      <c r="ED41" s="1171"/>
      <c r="EE41" s="1259"/>
      <c r="EF41" s="1249"/>
      <c r="EG41" s="1250"/>
      <c r="EH41" s="1250"/>
      <c r="EI41" s="1250"/>
      <c r="EJ41" s="1250"/>
      <c r="EK41" s="1250"/>
      <c r="EL41" s="1250"/>
      <c r="EM41" s="1250"/>
      <c r="EN41" s="1250"/>
      <c r="EO41" s="1250"/>
      <c r="EP41" s="1250"/>
      <c r="EQ41" s="1250"/>
      <c r="ER41" s="1250"/>
      <c r="ES41" s="1250"/>
      <c r="ET41" s="1250"/>
      <c r="EU41" s="1250"/>
      <c r="EV41" s="1250"/>
      <c r="EW41" s="1250"/>
      <c r="EX41" s="1356"/>
      <c r="EY41" s="1529"/>
      <c r="EZ41" s="3"/>
      <c r="FA41" s="3"/>
      <c r="FB41" s="1175"/>
      <c r="FC41" s="1175"/>
      <c r="FD41" s="1175"/>
      <c r="FE41" s="1175"/>
      <c r="FF41" s="1175"/>
      <c r="FG41" s="1175"/>
      <c r="FH41" s="1175"/>
      <c r="FI41" s="1175"/>
      <c r="FJ41" s="1175"/>
      <c r="FK41" s="1175"/>
      <c r="FL41" s="1175"/>
      <c r="FM41" s="1175"/>
      <c r="FN41" s="1175"/>
      <c r="FO41" s="1175"/>
      <c r="FP41" s="1175"/>
      <c r="FQ41" s="1175"/>
      <c r="FR41" s="1175"/>
      <c r="FS41" s="1175"/>
      <c r="FT41" s="1175"/>
      <c r="FU41" s="1175"/>
      <c r="FV41" s="1175"/>
      <c r="FW41" s="1175"/>
      <c r="FX41" s="1175"/>
      <c r="FY41" s="1175"/>
      <c r="FZ41" s="1175"/>
      <c r="GA41" s="1175"/>
      <c r="GB41" s="1175"/>
      <c r="GC41" s="1175"/>
      <c r="GD41" s="1175"/>
      <c r="GE41" s="1175"/>
      <c r="GF41" s="1175"/>
      <c r="GG41" s="1175"/>
      <c r="GH41" s="1175"/>
      <c r="GI41" s="1175"/>
      <c r="GJ41" s="1175"/>
      <c r="GK41" s="1175"/>
      <c r="GL41" s="1175"/>
      <c r="GM41" s="1175"/>
      <c r="GN41" s="1175"/>
      <c r="GO41" s="1175"/>
      <c r="GP41" s="1175"/>
      <c r="GQ41" s="1175"/>
      <c r="GR41" s="1175"/>
      <c r="GS41" s="1175"/>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3"/>
    </row>
    <row r="42" spans="1:234" ht="5.25" customHeight="1">
      <c r="A42" s="1365"/>
      <c r="B42" s="1365"/>
      <c r="C42" s="1365"/>
      <c r="D42" s="1365"/>
      <c r="E42" s="1365"/>
      <c r="F42" s="1365"/>
      <c r="G42" s="1365"/>
      <c r="H42" s="1365"/>
      <c r="I42" s="1365"/>
      <c r="J42" s="1372"/>
      <c r="K42" s="1276"/>
      <c r="L42" s="1276"/>
      <c r="M42" s="1276"/>
      <c r="N42" s="1276"/>
      <c r="O42" s="1276"/>
      <c r="P42" s="1276"/>
      <c r="Q42" s="1276"/>
      <c r="R42" s="1276"/>
      <c r="S42" s="1276"/>
      <c r="T42" s="1276"/>
      <c r="U42" s="1276"/>
      <c r="V42" s="1276"/>
      <c r="W42" s="1276"/>
      <c r="X42" s="1276"/>
      <c r="Y42" s="1276"/>
      <c r="Z42" s="1276"/>
      <c r="AA42" s="1276"/>
      <c r="AB42" s="1276"/>
      <c r="AC42" s="1276"/>
      <c r="AD42" s="1276"/>
      <c r="AE42" s="1276"/>
      <c r="AF42" s="1276"/>
      <c r="AG42" s="1276"/>
      <c r="AH42" s="1276"/>
      <c r="AI42" s="1276"/>
      <c r="AJ42" s="1276"/>
      <c r="AK42" s="1276"/>
      <c r="AL42" s="1276"/>
      <c r="AM42" s="1276"/>
      <c r="AN42" s="1276"/>
      <c r="AO42" s="1276"/>
      <c r="AP42" s="1276"/>
      <c r="AQ42" s="1276"/>
      <c r="AR42" s="1276"/>
      <c r="AS42" s="1276"/>
      <c r="AT42" s="1276"/>
      <c r="AU42" s="1276"/>
      <c r="AV42" s="1276"/>
      <c r="AW42" s="1276"/>
      <c r="AX42" s="1276"/>
      <c r="AY42" s="1276"/>
      <c r="AZ42" s="1276"/>
      <c r="BA42" s="1276"/>
      <c r="BB42" s="1276"/>
      <c r="BC42" s="1276"/>
      <c r="BD42" s="1276"/>
      <c r="BE42" s="1276"/>
      <c r="BF42" s="1276"/>
      <c r="BG42" s="1276"/>
      <c r="BH42" s="1276"/>
      <c r="BI42" s="1276"/>
      <c r="BJ42" s="1276"/>
      <c r="BK42" s="1276"/>
      <c r="BL42" s="1276"/>
      <c r="BM42" s="1276"/>
      <c r="BN42" s="1276"/>
      <c r="BO42" s="1276"/>
      <c r="BP42" s="1276"/>
      <c r="BQ42" s="1277"/>
      <c r="BR42" s="2"/>
      <c r="BS42" s="2"/>
      <c r="BT42" s="1730"/>
      <c r="BU42" s="1731"/>
      <c r="BV42" s="1731"/>
      <c r="BW42" s="1731"/>
      <c r="BX42" s="1731"/>
      <c r="BY42" s="1731"/>
      <c r="BZ42" s="1412"/>
      <c r="CA42" s="1413"/>
      <c r="CB42" s="1413"/>
      <c r="CC42" s="1413"/>
      <c r="CD42" s="1413"/>
      <c r="CE42" s="1413"/>
      <c r="CF42" s="1413"/>
      <c r="CG42" s="1413"/>
      <c r="CH42" s="1413"/>
      <c r="CI42" s="1413"/>
      <c r="CJ42" s="1413"/>
      <c r="CK42" s="1413"/>
      <c r="CL42" s="1413"/>
      <c r="CM42" s="1413"/>
      <c r="CN42" s="1413"/>
      <c r="CO42" s="1446"/>
      <c r="CP42" s="1401"/>
      <c r="CQ42" s="1402"/>
      <c r="CR42" s="1402"/>
      <c r="CS42" s="1403"/>
      <c r="CT42" s="1224"/>
      <c r="CU42" s="1225"/>
      <c r="CV42" s="1225"/>
      <c r="CW42" s="1225"/>
      <c r="CX42" s="1225"/>
      <c r="CY42" s="1225"/>
      <c r="CZ42" s="1225"/>
      <c r="DA42" s="1225"/>
      <c r="DB42" s="1225"/>
      <c r="DC42" s="1225"/>
      <c r="DD42" s="1225"/>
      <c r="DE42" s="1225"/>
      <c r="DF42" s="1225"/>
      <c r="DG42" s="1225"/>
      <c r="DH42" s="1225"/>
      <c r="DI42" s="1225"/>
      <c r="DJ42" s="1225"/>
      <c r="DK42" s="1225"/>
      <c r="DL42" s="1228"/>
      <c r="DM42" s="1229"/>
      <c r="DN42" s="2"/>
      <c r="DO42" s="1171"/>
      <c r="DP42" s="1171"/>
      <c r="DQ42" s="1171"/>
      <c r="DR42" s="1171"/>
      <c r="DS42" s="1171"/>
      <c r="DT42" s="1171"/>
      <c r="DU42" s="1171"/>
      <c r="DV42" s="1171"/>
      <c r="DW42" s="1171"/>
      <c r="DX42" s="1171"/>
      <c r="DY42" s="1171"/>
      <c r="DZ42" s="1171"/>
      <c r="EA42" s="1171"/>
      <c r="EB42" s="1171"/>
      <c r="EC42" s="1171"/>
      <c r="ED42" s="1171"/>
      <c r="EE42" s="1259"/>
      <c r="EF42" s="1249"/>
      <c r="EG42" s="1250"/>
      <c r="EH42" s="1250"/>
      <c r="EI42" s="1250"/>
      <c r="EJ42" s="1250"/>
      <c r="EK42" s="1250"/>
      <c r="EL42" s="1250"/>
      <c r="EM42" s="1250"/>
      <c r="EN42" s="1250"/>
      <c r="EO42" s="1250"/>
      <c r="EP42" s="1250"/>
      <c r="EQ42" s="1250"/>
      <c r="ER42" s="1250"/>
      <c r="ES42" s="1250"/>
      <c r="ET42" s="1250"/>
      <c r="EU42" s="1250"/>
      <c r="EV42" s="1250"/>
      <c r="EW42" s="1250"/>
      <c r="EX42" s="1356"/>
      <c r="EY42" s="1529"/>
      <c r="EZ42" s="3"/>
      <c r="FA42" s="3"/>
      <c r="FB42" s="1171" t="s">
        <v>113</v>
      </c>
      <c r="FC42" s="1171"/>
      <c r="FD42" s="1171"/>
      <c r="FE42" s="1171"/>
      <c r="FF42" s="1171"/>
      <c r="FG42" s="1171"/>
      <c r="FH42" s="1171"/>
      <c r="FI42" s="1171"/>
      <c r="FJ42" s="1171"/>
      <c r="FK42" s="1171"/>
      <c r="FL42" s="1259"/>
      <c r="FM42" s="1790" t="s">
        <v>102</v>
      </c>
      <c r="FN42" s="1171"/>
      <c r="FO42" s="1171"/>
      <c r="FP42" s="1171"/>
      <c r="FQ42" s="1171"/>
      <c r="FR42" s="1171"/>
      <c r="FS42" s="1171"/>
      <c r="FT42" s="1171"/>
      <c r="FU42" s="1171"/>
      <c r="FV42" s="1171"/>
      <c r="FW42" s="1171"/>
      <c r="FX42" s="1171"/>
      <c r="FY42" s="1171"/>
      <c r="FZ42" s="1171"/>
      <c r="GA42" s="1171"/>
      <c r="GB42" s="1171"/>
      <c r="GC42" s="1171"/>
      <c r="GD42" s="1171"/>
      <c r="GE42" s="1171"/>
      <c r="GF42" s="1259"/>
      <c r="GG42" s="1790" t="s">
        <v>103</v>
      </c>
      <c r="GH42" s="1171"/>
      <c r="GI42" s="1171"/>
      <c r="GJ42" s="1171"/>
      <c r="GK42" s="1171"/>
      <c r="GL42" s="1171"/>
      <c r="GM42" s="1171"/>
      <c r="GN42" s="1171"/>
      <c r="GO42" s="1171"/>
      <c r="GP42" s="1171"/>
      <c r="GQ42" s="1171"/>
      <c r="GR42" s="1171"/>
      <c r="GS42" s="1171"/>
      <c r="GT42" s="1171"/>
      <c r="GU42" s="1171"/>
      <c r="GV42" s="1171"/>
      <c r="GW42" s="1171"/>
      <c r="GX42" s="1171"/>
      <c r="GY42" s="1171"/>
      <c r="GZ42" s="1171"/>
      <c r="HA42" s="1171"/>
      <c r="HB42" s="1186"/>
      <c r="HC42" s="1170" t="s">
        <v>104</v>
      </c>
      <c r="HD42" s="1171"/>
      <c r="HE42" s="1171"/>
      <c r="HF42" s="1171"/>
      <c r="HG42" s="1171"/>
      <c r="HH42" s="1171"/>
      <c r="HI42" s="1171"/>
      <c r="HJ42" s="1171"/>
      <c r="HK42" s="1171"/>
      <c r="HL42" s="1171"/>
      <c r="HM42" s="1171"/>
      <c r="HN42" s="1171"/>
      <c r="HO42" s="1171"/>
      <c r="HP42" s="1171"/>
      <c r="HQ42" s="1171"/>
      <c r="HR42" s="1171"/>
      <c r="HS42" s="1171"/>
      <c r="HT42" s="1171"/>
      <c r="HU42" s="1171"/>
      <c r="HV42" s="1171"/>
      <c r="HW42" s="1171"/>
      <c r="HX42" s="1171"/>
      <c r="HY42" s="1171"/>
      <c r="HZ42" s="3"/>
    </row>
    <row r="43" spans="1:234" ht="5.25" customHeight="1">
      <c r="A43" s="1365"/>
      <c r="B43" s="1365"/>
      <c r="C43" s="1365"/>
      <c r="D43" s="1365"/>
      <c r="E43" s="1365"/>
      <c r="F43" s="1365"/>
      <c r="G43" s="1365"/>
      <c r="H43" s="1365"/>
      <c r="I43" s="1365"/>
      <c r="J43" s="1372"/>
      <c r="K43" s="1388" t="str">
        <f>換算!BD12</f>
        <v/>
      </c>
      <c r="L43" s="1388"/>
      <c r="M43" s="1388"/>
      <c r="N43" s="1388"/>
      <c r="O43" s="1388"/>
      <c r="P43" s="1388"/>
      <c r="Q43" s="1388"/>
      <c r="R43" s="1388"/>
      <c r="S43" s="1388"/>
      <c r="T43" s="1388"/>
      <c r="U43" s="1388"/>
      <c r="V43" s="1388"/>
      <c r="W43" s="1388"/>
      <c r="X43" s="1388"/>
      <c r="Y43" s="1388"/>
      <c r="Z43" s="1388"/>
      <c r="AA43" s="1388"/>
      <c r="AB43" s="1388"/>
      <c r="AC43" s="1388"/>
      <c r="AD43" s="1388"/>
      <c r="AE43" s="1388"/>
      <c r="AF43" s="1388"/>
      <c r="AG43" s="1388"/>
      <c r="AH43" s="1388"/>
      <c r="AI43" s="1388"/>
      <c r="AJ43" s="1388"/>
      <c r="AK43" s="1389"/>
      <c r="AL43" s="1392" t="s">
        <v>151</v>
      </c>
      <c r="AM43" s="1393"/>
      <c r="AN43" s="1388" t="str">
        <f>換算!BD13</f>
        <v/>
      </c>
      <c r="AO43" s="1388"/>
      <c r="AP43" s="1388"/>
      <c r="AQ43" s="1388"/>
      <c r="AR43" s="1388"/>
      <c r="AS43" s="1388"/>
      <c r="AT43" s="1388"/>
      <c r="AU43" s="1388"/>
      <c r="AV43" s="1388"/>
      <c r="AW43" s="1388"/>
      <c r="AX43" s="1388"/>
      <c r="AY43" s="1388"/>
      <c r="AZ43" s="1388"/>
      <c r="BA43" s="1388"/>
      <c r="BB43" s="1388"/>
      <c r="BC43" s="1388"/>
      <c r="BD43" s="1388"/>
      <c r="BE43" s="1388"/>
      <c r="BF43" s="1388"/>
      <c r="BG43" s="1388"/>
      <c r="BH43" s="1388"/>
      <c r="BI43" s="1388"/>
      <c r="BJ43" s="1388"/>
      <c r="BK43" s="1388"/>
      <c r="BL43" s="1388"/>
      <c r="BM43" s="1388"/>
      <c r="BN43" s="1388"/>
      <c r="BO43" s="1389"/>
      <c r="BP43" s="1392" t="s">
        <v>151</v>
      </c>
      <c r="BQ43" s="1426"/>
      <c r="BR43" s="2"/>
      <c r="BS43" s="2"/>
      <c r="BT43" s="1730"/>
      <c r="BU43" s="1731"/>
      <c r="BV43" s="1731"/>
      <c r="BW43" s="1731"/>
      <c r="BX43" s="1731"/>
      <c r="BY43" s="1731"/>
      <c r="BZ43" s="1448"/>
      <c r="CA43" s="1449"/>
      <c r="CB43" s="1449"/>
      <c r="CC43" s="1449"/>
      <c r="CD43" s="1449"/>
      <c r="CE43" s="1449"/>
      <c r="CF43" s="1449"/>
      <c r="CG43" s="1449"/>
      <c r="CH43" s="1449"/>
      <c r="CI43" s="1449"/>
      <c r="CJ43" s="1449"/>
      <c r="CK43" s="1449"/>
      <c r="CL43" s="1449"/>
      <c r="CM43" s="1449"/>
      <c r="CN43" s="1449"/>
      <c r="CO43" s="1450"/>
      <c r="CP43" s="1442"/>
      <c r="CQ43" s="1443"/>
      <c r="CR43" s="1443"/>
      <c r="CS43" s="1444"/>
      <c r="CT43" s="1224"/>
      <c r="CU43" s="1225"/>
      <c r="CV43" s="1225"/>
      <c r="CW43" s="1225"/>
      <c r="CX43" s="1225"/>
      <c r="CY43" s="1225"/>
      <c r="CZ43" s="1225"/>
      <c r="DA43" s="1225"/>
      <c r="DB43" s="1225"/>
      <c r="DC43" s="1225"/>
      <c r="DD43" s="1225"/>
      <c r="DE43" s="1225"/>
      <c r="DF43" s="1225"/>
      <c r="DG43" s="1225"/>
      <c r="DH43" s="1225"/>
      <c r="DI43" s="1225"/>
      <c r="DJ43" s="1225"/>
      <c r="DK43" s="1225"/>
      <c r="DL43" s="1228"/>
      <c r="DM43" s="1229"/>
      <c r="DN43" s="2"/>
      <c r="DO43" s="1188"/>
      <c r="DP43" s="1188"/>
      <c r="DQ43" s="1188"/>
      <c r="DR43" s="1188"/>
      <c r="DS43" s="1188"/>
      <c r="DT43" s="1188"/>
      <c r="DU43" s="1188"/>
      <c r="DV43" s="1188"/>
      <c r="DW43" s="1188"/>
      <c r="DX43" s="1188"/>
      <c r="DY43" s="1188"/>
      <c r="DZ43" s="1188"/>
      <c r="EA43" s="1188"/>
      <c r="EB43" s="1188"/>
      <c r="EC43" s="1188"/>
      <c r="ED43" s="1188"/>
      <c r="EE43" s="1701"/>
      <c r="EF43" s="1249"/>
      <c r="EG43" s="1250"/>
      <c r="EH43" s="1250"/>
      <c r="EI43" s="1250"/>
      <c r="EJ43" s="1250"/>
      <c r="EK43" s="1250"/>
      <c r="EL43" s="1250"/>
      <c r="EM43" s="1250"/>
      <c r="EN43" s="1250"/>
      <c r="EO43" s="1250"/>
      <c r="EP43" s="1250"/>
      <c r="EQ43" s="1250"/>
      <c r="ER43" s="1250"/>
      <c r="ES43" s="1250"/>
      <c r="ET43" s="1250"/>
      <c r="EU43" s="1250"/>
      <c r="EV43" s="1250"/>
      <c r="EW43" s="1250"/>
      <c r="EX43" s="1356"/>
      <c r="EY43" s="1529"/>
      <c r="EZ43" s="3"/>
      <c r="FA43" s="3"/>
      <c r="FB43" s="1188"/>
      <c r="FC43" s="1188"/>
      <c r="FD43" s="1188"/>
      <c r="FE43" s="1188"/>
      <c r="FF43" s="1188"/>
      <c r="FG43" s="1188"/>
      <c r="FH43" s="1188"/>
      <c r="FI43" s="1188"/>
      <c r="FJ43" s="1188"/>
      <c r="FK43" s="1188"/>
      <c r="FL43" s="1701"/>
      <c r="FM43" s="1806"/>
      <c r="FN43" s="1173"/>
      <c r="FO43" s="1173"/>
      <c r="FP43" s="1173"/>
      <c r="FQ43" s="1173"/>
      <c r="FR43" s="1173"/>
      <c r="FS43" s="1173"/>
      <c r="FT43" s="1173"/>
      <c r="FU43" s="1173"/>
      <c r="FV43" s="1173"/>
      <c r="FW43" s="1173"/>
      <c r="FX43" s="1173"/>
      <c r="FY43" s="1173"/>
      <c r="FZ43" s="1173"/>
      <c r="GA43" s="1173"/>
      <c r="GB43" s="1173"/>
      <c r="GC43" s="1173"/>
      <c r="GD43" s="1173"/>
      <c r="GE43" s="1173"/>
      <c r="GF43" s="1260"/>
      <c r="GG43" s="1791"/>
      <c r="GH43" s="1188"/>
      <c r="GI43" s="1188"/>
      <c r="GJ43" s="1188"/>
      <c r="GK43" s="1188"/>
      <c r="GL43" s="1188"/>
      <c r="GM43" s="1188"/>
      <c r="GN43" s="1188"/>
      <c r="GO43" s="1188"/>
      <c r="GP43" s="1188"/>
      <c r="GQ43" s="1188"/>
      <c r="GR43" s="1188"/>
      <c r="GS43" s="1188"/>
      <c r="GT43" s="1188"/>
      <c r="GU43" s="1188"/>
      <c r="GV43" s="1188"/>
      <c r="GW43" s="1188"/>
      <c r="GX43" s="1188"/>
      <c r="GY43" s="1188"/>
      <c r="GZ43" s="1188"/>
      <c r="HA43" s="1188"/>
      <c r="HB43" s="1189"/>
      <c r="HC43" s="1172"/>
      <c r="HD43" s="1173"/>
      <c r="HE43" s="1173"/>
      <c r="HF43" s="1173"/>
      <c r="HG43" s="1173"/>
      <c r="HH43" s="1173"/>
      <c r="HI43" s="1173"/>
      <c r="HJ43" s="1173"/>
      <c r="HK43" s="1173"/>
      <c r="HL43" s="1173"/>
      <c r="HM43" s="1173"/>
      <c r="HN43" s="1173"/>
      <c r="HO43" s="1173"/>
      <c r="HP43" s="1173"/>
      <c r="HQ43" s="1173"/>
      <c r="HR43" s="1173"/>
      <c r="HS43" s="1173"/>
      <c r="HT43" s="1173"/>
      <c r="HU43" s="1173"/>
      <c r="HV43" s="1173"/>
      <c r="HW43" s="1173"/>
      <c r="HX43" s="1173"/>
      <c r="HY43" s="1173"/>
      <c r="HZ43" s="3"/>
    </row>
    <row r="44" spans="1:234" ht="5.25" customHeight="1">
      <c r="A44" s="1365"/>
      <c r="B44" s="1365"/>
      <c r="C44" s="1365"/>
      <c r="D44" s="1365"/>
      <c r="E44" s="1365"/>
      <c r="F44" s="1365"/>
      <c r="G44" s="1365"/>
      <c r="H44" s="1365"/>
      <c r="I44" s="1365"/>
      <c r="J44" s="1372"/>
      <c r="K44" s="1388"/>
      <c r="L44" s="1388"/>
      <c r="M44" s="1388"/>
      <c r="N44" s="1388"/>
      <c r="O44" s="1388"/>
      <c r="P44" s="1388"/>
      <c r="Q44" s="1388"/>
      <c r="R44" s="1388"/>
      <c r="S44" s="1388"/>
      <c r="T44" s="1388"/>
      <c r="U44" s="1388"/>
      <c r="V44" s="1388"/>
      <c r="W44" s="1388"/>
      <c r="X44" s="1388"/>
      <c r="Y44" s="1388"/>
      <c r="Z44" s="1388"/>
      <c r="AA44" s="1388"/>
      <c r="AB44" s="1388"/>
      <c r="AC44" s="1388"/>
      <c r="AD44" s="1388"/>
      <c r="AE44" s="1388"/>
      <c r="AF44" s="1388"/>
      <c r="AG44" s="1388"/>
      <c r="AH44" s="1388"/>
      <c r="AI44" s="1388"/>
      <c r="AJ44" s="1388"/>
      <c r="AK44" s="1389"/>
      <c r="AL44" s="1392"/>
      <c r="AM44" s="1393"/>
      <c r="AN44" s="1388"/>
      <c r="AO44" s="1388"/>
      <c r="AP44" s="1388"/>
      <c r="AQ44" s="1388"/>
      <c r="AR44" s="1388"/>
      <c r="AS44" s="1388"/>
      <c r="AT44" s="1388"/>
      <c r="AU44" s="1388"/>
      <c r="AV44" s="1388"/>
      <c r="AW44" s="1388"/>
      <c r="AX44" s="1388"/>
      <c r="AY44" s="1388"/>
      <c r="AZ44" s="1388"/>
      <c r="BA44" s="1388"/>
      <c r="BB44" s="1388"/>
      <c r="BC44" s="1388"/>
      <c r="BD44" s="1388"/>
      <c r="BE44" s="1388"/>
      <c r="BF44" s="1388"/>
      <c r="BG44" s="1388"/>
      <c r="BH44" s="1388"/>
      <c r="BI44" s="1388"/>
      <c r="BJ44" s="1388"/>
      <c r="BK44" s="1388"/>
      <c r="BL44" s="1388"/>
      <c r="BM44" s="1388"/>
      <c r="BN44" s="1388"/>
      <c r="BO44" s="1389"/>
      <c r="BP44" s="1392"/>
      <c r="BQ44" s="1426"/>
      <c r="BR44" s="2"/>
      <c r="BS44" s="2"/>
      <c r="BT44" s="1730"/>
      <c r="BU44" s="1731"/>
      <c r="BV44" s="1731"/>
      <c r="BW44" s="1731"/>
      <c r="BX44" s="1731"/>
      <c r="BY44" s="1731"/>
      <c r="BZ44" s="1505" t="s">
        <v>32</v>
      </c>
      <c r="CA44" s="1506"/>
      <c r="CB44" s="1506"/>
      <c r="CC44" s="1506"/>
      <c r="CD44" s="1457" t="s">
        <v>691</v>
      </c>
      <c r="CE44" s="1458"/>
      <c r="CF44" s="1458"/>
      <c r="CG44" s="1458"/>
      <c r="CH44" s="1458"/>
      <c r="CI44" s="1458"/>
      <c r="CJ44" s="1458"/>
      <c r="CK44" s="1458"/>
      <c r="CL44" s="1458"/>
      <c r="CM44" s="1458"/>
      <c r="CN44" s="1458"/>
      <c r="CO44" s="1459"/>
      <c r="CP44" s="1626" t="s">
        <v>486</v>
      </c>
      <c r="CQ44" s="1627"/>
      <c r="CR44" s="1627"/>
      <c r="CS44" s="1628"/>
      <c r="CT44" s="1224" t="str">
        <f>IF(入力シート!G22=0,"",入力シート!G22)</f>
        <v/>
      </c>
      <c r="CU44" s="1225"/>
      <c r="CV44" s="1225"/>
      <c r="CW44" s="1225"/>
      <c r="CX44" s="1225"/>
      <c r="CY44" s="1225"/>
      <c r="CZ44" s="1225"/>
      <c r="DA44" s="1225"/>
      <c r="DB44" s="1225"/>
      <c r="DC44" s="1225"/>
      <c r="DD44" s="1225"/>
      <c r="DE44" s="1225"/>
      <c r="DF44" s="1225"/>
      <c r="DG44" s="1225"/>
      <c r="DH44" s="1225"/>
      <c r="DI44" s="1225"/>
      <c r="DJ44" s="1225"/>
      <c r="DK44" s="1225"/>
      <c r="DL44" s="1226"/>
      <c r="DM44" s="1227"/>
      <c r="DN44" s="2"/>
      <c r="DO44" s="1257" t="s">
        <v>99</v>
      </c>
      <c r="DP44" s="1257"/>
      <c r="DQ44" s="1257"/>
      <c r="DR44" s="1257"/>
      <c r="DS44" s="1257"/>
      <c r="DT44" s="1257"/>
      <c r="DU44" s="1257"/>
      <c r="DV44" s="1257"/>
      <c r="DW44" s="1257"/>
      <c r="DX44" s="1257"/>
      <c r="DY44" s="1257"/>
      <c r="DZ44" s="1257"/>
      <c r="EA44" s="1258"/>
      <c r="EB44" s="1256"/>
      <c r="EC44" s="1257"/>
      <c r="ED44" s="1257"/>
      <c r="EE44" s="1257"/>
      <c r="EF44" s="1257"/>
      <c r="EG44" s="1257"/>
      <c r="EH44" s="1257"/>
      <c r="EI44" s="1257"/>
      <c r="EJ44" s="1257"/>
      <c r="EK44" s="1257"/>
      <c r="EL44" s="1257"/>
      <c r="EM44" s="1257"/>
      <c r="EN44" s="1257"/>
      <c r="EO44" s="1257"/>
      <c r="EP44" s="1257"/>
      <c r="EQ44" s="1257"/>
      <c r="ER44" s="1257"/>
      <c r="ES44" s="1257"/>
      <c r="ET44" s="1257"/>
      <c r="EU44" s="1257"/>
      <c r="EV44" s="1257"/>
      <c r="EW44" s="1257"/>
      <c r="EX44" s="1257"/>
      <c r="EY44" s="1257"/>
      <c r="EZ44" s="3"/>
      <c r="FA44" s="3"/>
      <c r="FB44" s="1578">
        <f>IF(入力シート!K26&lt;10,入力シート!B24,IF(入力シート!K26=10,入力シート!B26,IF(入力シート!K26&gt;10,入力シート!B24)))</f>
        <v>0</v>
      </c>
      <c r="FC44" s="1578"/>
      <c r="FD44" s="1578"/>
      <c r="FE44" s="1578"/>
      <c r="FF44" s="1578"/>
      <c r="FG44" s="1578"/>
      <c r="FH44" s="1578"/>
      <c r="FI44" s="1578"/>
      <c r="FJ44" s="1578"/>
      <c r="FK44" s="1578"/>
      <c r="FL44" s="1802"/>
      <c r="FM44" s="1826">
        <f>IF(入力シート!K26&lt;10,入力シート!F24,IF(入力シート!K26=10,"",IF(入力シート!K26&gt;10,入力シート!F24)))</f>
        <v>0</v>
      </c>
      <c r="FN44" s="1578"/>
      <c r="FO44" s="1578"/>
      <c r="FP44" s="1578"/>
      <c r="FQ44" s="1578"/>
      <c r="FR44" s="1578"/>
      <c r="FS44" s="1578"/>
      <c r="FT44" s="1578"/>
      <c r="FU44" s="1578"/>
      <c r="FV44" s="1578"/>
      <c r="FW44" s="1578"/>
      <c r="FX44" s="1578"/>
      <c r="FY44" s="1578"/>
      <c r="FZ44" s="1578"/>
      <c r="GA44" s="1578"/>
      <c r="GB44" s="1578"/>
      <c r="GC44" s="1578"/>
      <c r="GD44" s="1578"/>
      <c r="GE44" s="1578"/>
      <c r="GF44" s="1802"/>
      <c r="GG44" s="1207">
        <f>IF(入力シート!K26&lt;10,入力シート!C24,IF(入力シート!K26=10,入力シート!C26,IF(入力シート!K26&gt;10,入力シート!C24)))</f>
        <v>0</v>
      </c>
      <c r="GH44" s="1208"/>
      <c r="GI44" s="1208"/>
      <c r="GJ44" s="1208"/>
      <c r="GK44" s="1208"/>
      <c r="GL44" s="1208"/>
      <c r="GM44" s="1208"/>
      <c r="GN44" s="1208"/>
      <c r="GO44" s="1208"/>
      <c r="GP44" s="1208"/>
      <c r="GQ44" s="1208"/>
      <c r="GR44" s="1208"/>
      <c r="GS44" s="1208"/>
      <c r="GT44" s="1208"/>
      <c r="GU44" s="1208"/>
      <c r="GV44" s="1208"/>
      <c r="GW44" s="1208"/>
      <c r="GX44" s="1208"/>
      <c r="GY44" s="1208"/>
      <c r="GZ44" s="1208"/>
      <c r="HA44" s="1133" t="s">
        <v>151</v>
      </c>
      <c r="HB44" s="1164"/>
      <c r="HC44" s="1127">
        <f>IF(入力シート!K26&lt;10,入力シート!D24,IF(入力シート!K26=10,入力シート!D26,IF(入力シート!K26&gt;10,入力シート!D24)))</f>
        <v>0</v>
      </c>
      <c r="HD44" s="1127"/>
      <c r="HE44" s="1127"/>
      <c r="HF44" s="1127"/>
      <c r="HG44" s="1127"/>
      <c r="HH44" s="1127"/>
      <c r="HI44" s="1127"/>
      <c r="HJ44" s="1127"/>
      <c r="HK44" s="1127"/>
      <c r="HL44" s="1127"/>
      <c r="HM44" s="1127"/>
      <c r="HN44" s="1127"/>
      <c r="HO44" s="1127"/>
      <c r="HP44" s="1127"/>
      <c r="HQ44" s="1127"/>
      <c r="HR44" s="1127"/>
      <c r="HS44" s="1127"/>
      <c r="HT44" s="1127"/>
      <c r="HU44" s="1127"/>
      <c r="HV44" s="1127"/>
      <c r="HW44" s="1127"/>
      <c r="HX44" s="1135" t="s">
        <v>151</v>
      </c>
      <c r="HY44" s="1136"/>
      <c r="HZ44" s="3"/>
    </row>
    <row r="45" spans="1:234" ht="5.25" customHeight="1">
      <c r="A45" s="1365"/>
      <c r="B45" s="1365"/>
      <c r="C45" s="1365"/>
      <c r="D45" s="1365"/>
      <c r="E45" s="1365"/>
      <c r="F45" s="1365"/>
      <c r="G45" s="1365"/>
      <c r="H45" s="1365"/>
      <c r="I45" s="1365"/>
      <c r="J45" s="1372"/>
      <c r="K45" s="1276" t="s">
        <v>77</v>
      </c>
      <c r="L45" s="1276"/>
      <c r="M45" s="1276"/>
      <c r="N45" s="1276"/>
      <c r="O45" s="1276"/>
      <c r="P45" s="1276"/>
      <c r="Q45" s="1276"/>
      <c r="R45" s="1276"/>
      <c r="S45" s="1276"/>
      <c r="T45" s="1276"/>
      <c r="U45" s="1276"/>
      <c r="V45" s="1276"/>
      <c r="W45" s="1276"/>
      <c r="X45" s="1276"/>
      <c r="Y45" s="1276"/>
      <c r="Z45" s="1276"/>
      <c r="AA45" s="1276"/>
      <c r="AB45" s="1276"/>
      <c r="AC45" s="1276"/>
      <c r="AD45" s="1276"/>
      <c r="AE45" s="1276"/>
      <c r="AF45" s="1276"/>
      <c r="AG45" s="1276"/>
      <c r="AH45" s="1276"/>
      <c r="AI45" s="1276"/>
      <c r="AJ45" s="1276"/>
      <c r="AK45" s="1276"/>
      <c r="AL45" s="1276"/>
      <c r="AM45" s="1276"/>
      <c r="AN45" s="1367"/>
      <c r="AO45" s="1367"/>
      <c r="AP45" s="1367"/>
      <c r="AQ45" s="1367"/>
      <c r="AR45" s="1367"/>
      <c r="AS45" s="1367"/>
      <c r="AT45" s="1367"/>
      <c r="AU45" s="1367"/>
      <c r="AV45" s="1367"/>
      <c r="AW45" s="1367"/>
      <c r="AX45" s="1367"/>
      <c r="AY45" s="1367"/>
      <c r="AZ45" s="1367"/>
      <c r="BA45" s="1367"/>
      <c r="BB45" s="1367"/>
      <c r="BC45" s="1367"/>
      <c r="BD45" s="1367"/>
      <c r="BE45" s="1367"/>
      <c r="BF45" s="1367"/>
      <c r="BG45" s="1367"/>
      <c r="BH45" s="1367"/>
      <c r="BI45" s="1367"/>
      <c r="BJ45" s="1367"/>
      <c r="BK45" s="1367"/>
      <c r="BL45" s="1367"/>
      <c r="BM45" s="1367"/>
      <c r="BN45" s="1367"/>
      <c r="BO45" s="1367"/>
      <c r="BP45" s="1367"/>
      <c r="BQ45" s="1368"/>
      <c r="BR45" s="2"/>
      <c r="BS45" s="2"/>
      <c r="BT45" s="1730"/>
      <c r="BU45" s="1731"/>
      <c r="BV45" s="1731"/>
      <c r="BW45" s="1731"/>
      <c r="BX45" s="1731"/>
      <c r="BY45" s="1731"/>
      <c r="BZ45" s="1507"/>
      <c r="CA45" s="1508"/>
      <c r="CB45" s="1508"/>
      <c r="CC45" s="1508"/>
      <c r="CD45" s="1460"/>
      <c r="CE45" s="1461"/>
      <c r="CF45" s="1461"/>
      <c r="CG45" s="1461"/>
      <c r="CH45" s="1461"/>
      <c r="CI45" s="1461"/>
      <c r="CJ45" s="1461"/>
      <c r="CK45" s="1461"/>
      <c r="CL45" s="1461"/>
      <c r="CM45" s="1461"/>
      <c r="CN45" s="1461"/>
      <c r="CO45" s="1462"/>
      <c r="CP45" s="1477"/>
      <c r="CQ45" s="1478"/>
      <c r="CR45" s="1478"/>
      <c r="CS45" s="1629"/>
      <c r="CT45" s="1224"/>
      <c r="CU45" s="1225"/>
      <c r="CV45" s="1225"/>
      <c r="CW45" s="1225"/>
      <c r="CX45" s="1225"/>
      <c r="CY45" s="1225"/>
      <c r="CZ45" s="1225"/>
      <c r="DA45" s="1225"/>
      <c r="DB45" s="1225"/>
      <c r="DC45" s="1225"/>
      <c r="DD45" s="1225"/>
      <c r="DE45" s="1225"/>
      <c r="DF45" s="1225"/>
      <c r="DG45" s="1225"/>
      <c r="DH45" s="1225"/>
      <c r="DI45" s="1225"/>
      <c r="DJ45" s="1225"/>
      <c r="DK45" s="1225"/>
      <c r="DL45" s="1228"/>
      <c r="DM45" s="1229"/>
      <c r="DN45" s="2"/>
      <c r="DO45" s="1171"/>
      <c r="DP45" s="1171"/>
      <c r="DQ45" s="1171"/>
      <c r="DR45" s="1171"/>
      <c r="DS45" s="1171"/>
      <c r="DT45" s="1171"/>
      <c r="DU45" s="1171"/>
      <c r="DV45" s="1171"/>
      <c r="DW45" s="1171"/>
      <c r="DX45" s="1171"/>
      <c r="DY45" s="1171"/>
      <c r="DZ45" s="1171"/>
      <c r="EA45" s="1259"/>
      <c r="EB45" s="1170"/>
      <c r="EC45" s="1171"/>
      <c r="ED45" s="1171"/>
      <c r="EE45" s="1171"/>
      <c r="EF45" s="1171"/>
      <c r="EG45" s="1171"/>
      <c r="EH45" s="1171"/>
      <c r="EI45" s="1171"/>
      <c r="EJ45" s="1171"/>
      <c r="EK45" s="1171"/>
      <c r="EL45" s="1171"/>
      <c r="EM45" s="1171"/>
      <c r="EN45" s="1171"/>
      <c r="EO45" s="1171"/>
      <c r="EP45" s="1171"/>
      <c r="EQ45" s="1171"/>
      <c r="ER45" s="1171"/>
      <c r="ES45" s="1171"/>
      <c r="ET45" s="1171"/>
      <c r="EU45" s="1171"/>
      <c r="EV45" s="1171"/>
      <c r="EW45" s="1171"/>
      <c r="EX45" s="1171"/>
      <c r="EY45" s="1171"/>
      <c r="EZ45" s="3"/>
      <c r="FA45" s="3"/>
      <c r="FB45" s="1572"/>
      <c r="FC45" s="1572"/>
      <c r="FD45" s="1572"/>
      <c r="FE45" s="1572"/>
      <c r="FF45" s="1572"/>
      <c r="FG45" s="1572"/>
      <c r="FH45" s="1572"/>
      <c r="FI45" s="1572"/>
      <c r="FJ45" s="1572"/>
      <c r="FK45" s="1572"/>
      <c r="FL45" s="1803"/>
      <c r="FM45" s="1571"/>
      <c r="FN45" s="1572"/>
      <c r="FO45" s="1572"/>
      <c r="FP45" s="1572"/>
      <c r="FQ45" s="1572"/>
      <c r="FR45" s="1572"/>
      <c r="FS45" s="1572"/>
      <c r="FT45" s="1572"/>
      <c r="FU45" s="1572"/>
      <c r="FV45" s="1572"/>
      <c r="FW45" s="1572"/>
      <c r="FX45" s="1572"/>
      <c r="FY45" s="1572"/>
      <c r="FZ45" s="1572"/>
      <c r="GA45" s="1572"/>
      <c r="GB45" s="1572"/>
      <c r="GC45" s="1572"/>
      <c r="GD45" s="1572"/>
      <c r="GE45" s="1572"/>
      <c r="GF45" s="1803"/>
      <c r="GG45" s="1209"/>
      <c r="GH45" s="1210"/>
      <c r="GI45" s="1210"/>
      <c r="GJ45" s="1210"/>
      <c r="GK45" s="1210"/>
      <c r="GL45" s="1210"/>
      <c r="GM45" s="1210"/>
      <c r="GN45" s="1210"/>
      <c r="GO45" s="1210"/>
      <c r="GP45" s="1210"/>
      <c r="GQ45" s="1210"/>
      <c r="GR45" s="1210"/>
      <c r="GS45" s="1210"/>
      <c r="GT45" s="1210"/>
      <c r="GU45" s="1210"/>
      <c r="GV45" s="1210"/>
      <c r="GW45" s="1210"/>
      <c r="GX45" s="1210"/>
      <c r="GY45" s="1210"/>
      <c r="GZ45" s="1210"/>
      <c r="HA45" s="1135"/>
      <c r="HB45" s="1165"/>
      <c r="HC45" s="1127"/>
      <c r="HD45" s="1127"/>
      <c r="HE45" s="1127"/>
      <c r="HF45" s="1127"/>
      <c r="HG45" s="1127"/>
      <c r="HH45" s="1127"/>
      <c r="HI45" s="1127"/>
      <c r="HJ45" s="1127"/>
      <c r="HK45" s="1127"/>
      <c r="HL45" s="1127"/>
      <c r="HM45" s="1127"/>
      <c r="HN45" s="1127"/>
      <c r="HO45" s="1127"/>
      <c r="HP45" s="1127"/>
      <c r="HQ45" s="1127"/>
      <c r="HR45" s="1127"/>
      <c r="HS45" s="1127"/>
      <c r="HT45" s="1127"/>
      <c r="HU45" s="1127"/>
      <c r="HV45" s="1127"/>
      <c r="HW45" s="1127"/>
      <c r="HX45" s="1135"/>
      <c r="HY45" s="1136"/>
      <c r="HZ45" s="3"/>
    </row>
    <row r="46" spans="1:234" ht="5.25" customHeight="1">
      <c r="A46" s="1365"/>
      <c r="B46" s="1365"/>
      <c r="C46" s="1365"/>
      <c r="D46" s="1365"/>
      <c r="E46" s="1365"/>
      <c r="F46" s="1365"/>
      <c r="G46" s="1365"/>
      <c r="H46" s="1365"/>
      <c r="I46" s="1365"/>
      <c r="J46" s="1372"/>
      <c r="K46" s="1276"/>
      <c r="L46" s="1276"/>
      <c r="M46" s="1276"/>
      <c r="N46" s="1276"/>
      <c r="O46" s="1276"/>
      <c r="P46" s="1276"/>
      <c r="Q46" s="1276"/>
      <c r="R46" s="1276"/>
      <c r="S46" s="1276"/>
      <c r="T46" s="1276"/>
      <c r="U46" s="1276"/>
      <c r="V46" s="1276"/>
      <c r="W46" s="1276"/>
      <c r="X46" s="1276"/>
      <c r="Y46" s="1276"/>
      <c r="Z46" s="1276"/>
      <c r="AA46" s="1276"/>
      <c r="AB46" s="1276"/>
      <c r="AC46" s="1276"/>
      <c r="AD46" s="1276"/>
      <c r="AE46" s="1276"/>
      <c r="AF46" s="1276"/>
      <c r="AG46" s="1276"/>
      <c r="AH46" s="1276"/>
      <c r="AI46" s="1276"/>
      <c r="AJ46" s="1276"/>
      <c r="AK46" s="1276"/>
      <c r="AL46" s="1276"/>
      <c r="AM46" s="1276"/>
      <c r="AN46" s="1367"/>
      <c r="AO46" s="1367"/>
      <c r="AP46" s="1367"/>
      <c r="AQ46" s="1367"/>
      <c r="AR46" s="1367"/>
      <c r="AS46" s="1367"/>
      <c r="AT46" s="1367"/>
      <c r="AU46" s="1367"/>
      <c r="AV46" s="1367"/>
      <c r="AW46" s="1367"/>
      <c r="AX46" s="1367"/>
      <c r="AY46" s="1367"/>
      <c r="AZ46" s="1367"/>
      <c r="BA46" s="1367"/>
      <c r="BB46" s="1367"/>
      <c r="BC46" s="1367"/>
      <c r="BD46" s="1367"/>
      <c r="BE46" s="1367"/>
      <c r="BF46" s="1367"/>
      <c r="BG46" s="1367"/>
      <c r="BH46" s="1367"/>
      <c r="BI46" s="1367"/>
      <c r="BJ46" s="1367"/>
      <c r="BK46" s="1367"/>
      <c r="BL46" s="1367"/>
      <c r="BM46" s="1367"/>
      <c r="BN46" s="1367"/>
      <c r="BO46" s="1367"/>
      <c r="BP46" s="1367"/>
      <c r="BQ46" s="1368"/>
      <c r="BR46" s="2"/>
      <c r="BS46" s="2"/>
      <c r="BT46" s="1730"/>
      <c r="BU46" s="1731"/>
      <c r="BV46" s="1731"/>
      <c r="BW46" s="1731"/>
      <c r="BX46" s="1731"/>
      <c r="BY46" s="1731"/>
      <c r="BZ46" s="1507"/>
      <c r="CA46" s="1508"/>
      <c r="CB46" s="1508"/>
      <c r="CC46" s="1508"/>
      <c r="CD46" s="1463"/>
      <c r="CE46" s="1464"/>
      <c r="CF46" s="1464"/>
      <c r="CG46" s="1464"/>
      <c r="CH46" s="1464"/>
      <c r="CI46" s="1464"/>
      <c r="CJ46" s="1464"/>
      <c r="CK46" s="1464"/>
      <c r="CL46" s="1464"/>
      <c r="CM46" s="1464"/>
      <c r="CN46" s="1464"/>
      <c r="CO46" s="1465"/>
      <c r="CP46" s="1479"/>
      <c r="CQ46" s="1480"/>
      <c r="CR46" s="1480"/>
      <c r="CS46" s="1630"/>
      <c r="CT46" s="1224"/>
      <c r="CU46" s="1225"/>
      <c r="CV46" s="1225"/>
      <c r="CW46" s="1225"/>
      <c r="CX46" s="1225"/>
      <c r="CY46" s="1225"/>
      <c r="CZ46" s="1225"/>
      <c r="DA46" s="1225"/>
      <c r="DB46" s="1225"/>
      <c r="DC46" s="1225"/>
      <c r="DD46" s="1225"/>
      <c r="DE46" s="1225"/>
      <c r="DF46" s="1225"/>
      <c r="DG46" s="1225"/>
      <c r="DH46" s="1225"/>
      <c r="DI46" s="1225"/>
      <c r="DJ46" s="1225"/>
      <c r="DK46" s="1225"/>
      <c r="DL46" s="1228"/>
      <c r="DM46" s="1229"/>
      <c r="DN46" s="2"/>
      <c r="DO46" s="1171"/>
      <c r="DP46" s="1171"/>
      <c r="DQ46" s="1171"/>
      <c r="DR46" s="1171"/>
      <c r="DS46" s="1171"/>
      <c r="DT46" s="1171"/>
      <c r="DU46" s="1171"/>
      <c r="DV46" s="1171"/>
      <c r="DW46" s="1171"/>
      <c r="DX46" s="1171"/>
      <c r="DY46" s="1171"/>
      <c r="DZ46" s="1171"/>
      <c r="EA46" s="1259"/>
      <c r="EB46" s="1170"/>
      <c r="EC46" s="1171"/>
      <c r="ED46" s="1171"/>
      <c r="EE46" s="1171"/>
      <c r="EF46" s="1171"/>
      <c r="EG46" s="1171"/>
      <c r="EH46" s="1171"/>
      <c r="EI46" s="1171"/>
      <c r="EJ46" s="1171"/>
      <c r="EK46" s="1171"/>
      <c r="EL46" s="1171"/>
      <c r="EM46" s="1171"/>
      <c r="EN46" s="1171"/>
      <c r="EO46" s="1171"/>
      <c r="EP46" s="1171"/>
      <c r="EQ46" s="1171"/>
      <c r="ER46" s="1171"/>
      <c r="ES46" s="1171"/>
      <c r="ET46" s="1171"/>
      <c r="EU46" s="1171"/>
      <c r="EV46" s="1171"/>
      <c r="EW46" s="1171"/>
      <c r="EX46" s="1171"/>
      <c r="EY46" s="1171"/>
      <c r="EZ46" s="3"/>
      <c r="FA46" s="3"/>
      <c r="FB46" s="1572"/>
      <c r="FC46" s="1572"/>
      <c r="FD46" s="1572"/>
      <c r="FE46" s="1572"/>
      <c r="FF46" s="1572"/>
      <c r="FG46" s="1572"/>
      <c r="FH46" s="1572"/>
      <c r="FI46" s="1572"/>
      <c r="FJ46" s="1572"/>
      <c r="FK46" s="1572"/>
      <c r="FL46" s="1803"/>
      <c r="FM46" s="1571"/>
      <c r="FN46" s="1572"/>
      <c r="FO46" s="1572"/>
      <c r="FP46" s="1572"/>
      <c r="FQ46" s="1572"/>
      <c r="FR46" s="1572"/>
      <c r="FS46" s="1572"/>
      <c r="FT46" s="1572"/>
      <c r="FU46" s="1572"/>
      <c r="FV46" s="1572"/>
      <c r="FW46" s="1572"/>
      <c r="FX46" s="1572"/>
      <c r="FY46" s="1572"/>
      <c r="FZ46" s="1572"/>
      <c r="GA46" s="1572"/>
      <c r="GB46" s="1572"/>
      <c r="GC46" s="1572"/>
      <c r="GD46" s="1572"/>
      <c r="GE46" s="1572"/>
      <c r="GF46" s="1803"/>
      <c r="GG46" s="1209"/>
      <c r="GH46" s="1210"/>
      <c r="GI46" s="1210"/>
      <c r="GJ46" s="1210"/>
      <c r="GK46" s="1210"/>
      <c r="GL46" s="1210"/>
      <c r="GM46" s="1210"/>
      <c r="GN46" s="1210"/>
      <c r="GO46" s="1210"/>
      <c r="GP46" s="1210"/>
      <c r="GQ46" s="1210"/>
      <c r="GR46" s="1210"/>
      <c r="GS46" s="1210"/>
      <c r="GT46" s="1210"/>
      <c r="GU46" s="1210"/>
      <c r="GV46" s="1210"/>
      <c r="GW46" s="1210"/>
      <c r="GX46" s="1210"/>
      <c r="GY46" s="1210"/>
      <c r="GZ46" s="1210"/>
      <c r="HA46" s="1135"/>
      <c r="HB46" s="1165"/>
      <c r="HC46" s="1127"/>
      <c r="HD46" s="1127"/>
      <c r="HE46" s="1127"/>
      <c r="HF46" s="1127"/>
      <c r="HG46" s="1127"/>
      <c r="HH46" s="1127"/>
      <c r="HI46" s="1127"/>
      <c r="HJ46" s="1127"/>
      <c r="HK46" s="1127"/>
      <c r="HL46" s="1127"/>
      <c r="HM46" s="1127"/>
      <c r="HN46" s="1127"/>
      <c r="HO46" s="1127"/>
      <c r="HP46" s="1127"/>
      <c r="HQ46" s="1127"/>
      <c r="HR46" s="1127"/>
      <c r="HS46" s="1127"/>
      <c r="HT46" s="1127"/>
      <c r="HU46" s="1127"/>
      <c r="HV46" s="1127"/>
      <c r="HW46" s="1127"/>
      <c r="HX46" s="1135"/>
      <c r="HY46" s="1136"/>
      <c r="HZ46" s="3"/>
    </row>
    <row r="47" spans="1:234" ht="5.25" customHeight="1">
      <c r="A47" s="1365"/>
      <c r="B47" s="1365"/>
      <c r="C47" s="1365"/>
      <c r="D47" s="1365"/>
      <c r="E47" s="1365"/>
      <c r="F47" s="1365"/>
      <c r="G47" s="1365"/>
      <c r="H47" s="1365"/>
      <c r="I47" s="1365"/>
      <c r="J47" s="1372"/>
      <c r="K47" s="1388" t="str">
        <f>換算!BD14</f>
        <v/>
      </c>
      <c r="L47" s="1388"/>
      <c r="M47" s="1388"/>
      <c r="N47" s="1388"/>
      <c r="O47" s="1388"/>
      <c r="P47" s="1388"/>
      <c r="Q47" s="1388"/>
      <c r="R47" s="1388"/>
      <c r="S47" s="1388"/>
      <c r="T47" s="1388"/>
      <c r="U47" s="1388"/>
      <c r="V47" s="1388"/>
      <c r="W47" s="1388"/>
      <c r="X47" s="1388"/>
      <c r="Y47" s="1388"/>
      <c r="Z47" s="1388"/>
      <c r="AA47" s="1388"/>
      <c r="AB47" s="1388"/>
      <c r="AC47" s="1388"/>
      <c r="AD47" s="1388"/>
      <c r="AE47" s="1388"/>
      <c r="AF47" s="1388"/>
      <c r="AG47" s="1388"/>
      <c r="AH47" s="1388"/>
      <c r="AI47" s="1388"/>
      <c r="AJ47" s="1388"/>
      <c r="AK47" s="1389"/>
      <c r="AL47" s="1392" t="s">
        <v>151</v>
      </c>
      <c r="AM47" s="1393"/>
      <c r="AN47" s="1367"/>
      <c r="AO47" s="1367"/>
      <c r="AP47" s="1367"/>
      <c r="AQ47" s="1367"/>
      <c r="AR47" s="1367"/>
      <c r="AS47" s="1367"/>
      <c r="AT47" s="1367"/>
      <c r="AU47" s="1367"/>
      <c r="AV47" s="1367"/>
      <c r="AW47" s="1367"/>
      <c r="AX47" s="1367"/>
      <c r="AY47" s="1367"/>
      <c r="AZ47" s="1367"/>
      <c r="BA47" s="1367"/>
      <c r="BB47" s="1367"/>
      <c r="BC47" s="1367"/>
      <c r="BD47" s="1367"/>
      <c r="BE47" s="1367"/>
      <c r="BF47" s="1367"/>
      <c r="BG47" s="1367"/>
      <c r="BH47" s="1367"/>
      <c r="BI47" s="1367"/>
      <c r="BJ47" s="1367"/>
      <c r="BK47" s="1367"/>
      <c r="BL47" s="1367"/>
      <c r="BM47" s="1367"/>
      <c r="BN47" s="1367"/>
      <c r="BO47" s="1367"/>
      <c r="BP47" s="1367"/>
      <c r="BQ47" s="1368"/>
      <c r="BR47" s="2"/>
      <c r="BS47" s="2"/>
      <c r="BT47" s="1730"/>
      <c r="BU47" s="1731"/>
      <c r="BV47" s="1731"/>
      <c r="BW47" s="1731"/>
      <c r="BX47" s="1731"/>
      <c r="BY47" s="1731"/>
      <c r="BZ47" s="1507"/>
      <c r="CA47" s="1508"/>
      <c r="CB47" s="1508"/>
      <c r="CC47" s="1508"/>
      <c r="CD47" s="1457" t="s">
        <v>484</v>
      </c>
      <c r="CE47" s="1458"/>
      <c r="CF47" s="1458"/>
      <c r="CG47" s="1458"/>
      <c r="CH47" s="1458"/>
      <c r="CI47" s="1458"/>
      <c r="CJ47" s="1458"/>
      <c r="CK47" s="1458"/>
      <c r="CL47" s="1458"/>
      <c r="CM47" s="1458"/>
      <c r="CN47" s="1458"/>
      <c r="CO47" s="1459"/>
      <c r="CP47" s="1451" t="s">
        <v>487</v>
      </c>
      <c r="CQ47" s="1452"/>
      <c r="CR47" s="1452"/>
      <c r="CS47" s="1453"/>
      <c r="CT47" s="1224" t="str">
        <f>IF(入力シート!C24="","",入力シート!C24)</f>
        <v/>
      </c>
      <c r="CU47" s="1225"/>
      <c r="CV47" s="1225"/>
      <c r="CW47" s="1225"/>
      <c r="CX47" s="1225"/>
      <c r="CY47" s="1225"/>
      <c r="CZ47" s="1225"/>
      <c r="DA47" s="1225"/>
      <c r="DB47" s="1225"/>
      <c r="DC47" s="1225"/>
      <c r="DD47" s="1225"/>
      <c r="DE47" s="1225"/>
      <c r="DF47" s="1225"/>
      <c r="DG47" s="1225"/>
      <c r="DH47" s="1225"/>
      <c r="DI47" s="1225"/>
      <c r="DJ47" s="1225"/>
      <c r="DK47" s="1225"/>
      <c r="DL47" s="1226"/>
      <c r="DM47" s="1227"/>
      <c r="DN47" s="2"/>
      <c r="DO47" s="1173"/>
      <c r="DP47" s="1173"/>
      <c r="DQ47" s="1173"/>
      <c r="DR47" s="1173"/>
      <c r="DS47" s="1173"/>
      <c r="DT47" s="1173"/>
      <c r="DU47" s="1173"/>
      <c r="DV47" s="1173"/>
      <c r="DW47" s="1173"/>
      <c r="DX47" s="1173"/>
      <c r="DY47" s="1173"/>
      <c r="DZ47" s="1173"/>
      <c r="EA47" s="1260"/>
      <c r="EB47" s="1187"/>
      <c r="EC47" s="1188"/>
      <c r="ED47" s="1188"/>
      <c r="EE47" s="1188"/>
      <c r="EF47" s="1188"/>
      <c r="EG47" s="1188"/>
      <c r="EH47" s="1188"/>
      <c r="EI47" s="1188"/>
      <c r="EJ47" s="1188"/>
      <c r="EK47" s="1188"/>
      <c r="EL47" s="1188"/>
      <c r="EM47" s="1188"/>
      <c r="EN47" s="1188"/>
      <c r="EO47" s="1188"/>
      <c r="EP47" s="1188"/>
      <c r="EQ47" s="1188"/>
      <c r="ER47" s="1188"/>
      <c r="ES47" s="1188"/>
      <c r="ET47" s="1188"/>
      <c r="EU47" s="1188"/>
      <c r="EV47" s="1188"/>
      <c r="EW47" s="1188"/>
      <c r="EX47" s="1188"/>
      <c r="EY47" s="1188"/>
      <c r="EZ47" s="3"/>
      <c r="FA47" s="3"/>
      <c r="FB47" s="1575"/>
      <c r="FC47" s="1575"/>
      <c r="FD47" s="1575"/>
      <c r="FE47" s="1575"/>
      <c r="FF47" s="1575"/>
      <c r="FG47" s="1575"/>
      <c r="FH47" s="1575"/>
      <c r="FI47" s="1575"/>
      <c r="FJ47" s="1575"/>
      <c r="FK47" s="1575"/>
      <c r="FL47" s="1804"/>
      <c r="FM47" s="1827"/>
      <c r="FN47" s="1587"/>
      <c r="FO47" s="1587"/>
      <c r="FP47" s="1587"/>
      <c r="FQ47" s="1587"/>
      <c r="FR47" s="1587"/>
      <c r="FS47" s="1587"/>
      <c r="FT47" s="1587"/>
      <c r="FU47" s="1587"/>
      <c r="FV47" s="1587"/>
      <c r="FW47" s="1587"/>
      <c r="FX47" s="1587"/>
      <c r="FY47" s="1587"/>
      <c r="FZ47" s="1587"/>
      <c r="GA47" s="1587"/>
      <c r="GB47" s="1587"/>
      <c r="GC47" s="1587"/>
      <c r="GD47" s="1587"/>
      <c r="GE47" s="1587"/>
      <c r="GF47" s="1828"/>
      <c r="GG47" s="1829"/>
      <c r="GH47" s="1830"/>
      <c r="GI47" s="1830"/>
      <c r="GJ47" s="1830"/>
      <c r="GK47" s="1830"/>
      <c r="GL47" s="1830"/>
      <c r="GM47" s="1830"/>
      <c r="GN47" s="1830"/>
      <c r="GO47" s="1830"/>
      <c r="GP47" s="1830"/>
      <c r="GQ47" s="1830"/>
      <c r="GR47" s="1830"/>
      <c r="GS47" s="1830"/>
      <c r="GT47" s="1830"/>
      <c r="GU47" s="1830"/>
      <c r="GV47" s="1830"/>
      <c r="GW47" s="1830"/>
      <c r="GX47" s="1830"/>
      <c r="GY47" s="1830"/>
      <c r="GZ47" s="1830"/>
      <c r="HA47" s="1153"/>
      <c r="HB47" s="1166"/>
      <c r="HC47" s="1127"/>
      <c r="HD47" s="1127"/>
      <c r="HE47" s="1127"/>
      <c r="HF47" s="1127"/>
      <c r="HG47" s="1127"/>
      <c r="HH47" s="1127"/>
      <c r="HI47" s="1127"/>
      <c r="HJ47" s="1127"/>
      <c r="HK47" s="1127"/>
      <c r="HL47" s="1127"/>
      <c r="HM47" s="1127"/>
      <c r="HN47" s="1127"/>
      <c r="HO47" s="1127"/>
      <c r="HP47" s="1127"/>
      <c r="HQ47" s="1127"/>
      <c r="HR47" s="1127"/>
      <c r="HS47" s="1127"/>
      <c r="HT47" s="1127"/>
      <c r="HU47" s="1127"/>
      <c r="HV47" s="1127"/>
      <c r="HW47" s="1127"/>
      <c r="HX47" s="1135"/>
      <c r="HY47" s="1136"/>
      <c r="HZ47" s="3"/>
    </row>
    <row r="48" spans="1:234" ht="5.25" customHeight="1">
      <c r="A48" s="1365"/>
      <c r="B48" s="1365"/>
      <c r="C48" s="1365"/>
      <c r="D48" s="1365"/>
      <c r="E48" s="1365"/>
      <c r="F48" s="1365"/>
      <c r="G48" s="1365"/>
      <c r="H48" s="1365"/>
      <c r="I48" s="1365"/>
      <c r="J48" s="1372"/>
      <c r="K48" s="1390"/>
      <c r="L48" s="1390"/>
      <c r="M48" s="1390"/>
      <c r="N48" s="1390"/>
      <c r="O48" s="1390"/>
      <c r="P48" s="1390"/>
      <c r="Q48" s="1390"/>
      <c r="R48" s="1390"/>
      <c r="S48" s="1390"/>
      <c r="T48" s="1390"/>
      <c r="U48" s="1390"/>
      <c r="V48" s="1390"/>
      <c r="W48" s="1390"/>
      <c r="X48" s="1390"/>
      <c r="Y48" s="1390"/>
      <c r="Z48" s="1390"/>
      <c r="AA48" s="1390"/>
      <c r="AB48" s="1390"/>
      <c r="AC48" s="1390"/>
      <c r="AD48" s="1390"/>
      <c r="AE48" s="1390"/>
      <c r="AF48" s="1390"/>
      <c r="AG48" s="1390"/>
      <c r="AH48" s="1390"/>
      <c r="AI48" s="1390"/>
      <c r="AJ48" s="1390"/>
      <c r="AK48" s="1391"/>
      <c r="AL48" s="1394"/>
      <c r="AM48" s="1395"/>
      <c r="AN48" s="1369"/>
      <c r="AO48" s="1369"/>
      <c r="AP48" s="1369"/>
      <c r="AQ48" s="1369"/>
      <c r="AR48" s="1369"/>
      <c r="AS48" s="1369"/>
      <c r="AT48" s="1369"/>
      <c r="AU48" s="1369"/>
      <c r="AV48" s="1369"/>
      <c r="AW48" s="1369"/>
      <c r="AX48" s="1369"/>
      <c r="AY48" s="1369"/>
      <c r="AZ48" s="1369"/>
      <c r="BA48" s="1369"/>
      <c r="BB48" s="1369"/>
      <c r="BC48" s="1369"/>
      <c r="BD48" s="1369"/>
      <c r="BE48" s="1369"/>
      <c r="BF48" s="1369"/>
      <c r="BG48" s="1369"/>
      <c r="BH48" s="1369"/>
      <c r="BI48" s="1369"/>
      <c r="BJ48" s="1369"/>
      <c r="BK48" s="1369"/>
      <c r="BL48" s="1369"/>
      <c r="BM48" s="1369"/>
      <c r="BN48" s="1369"/>
      <c r="BO48" s="1369"/>
      <c r="BP48" s="1369"/>
      <c r="BQ48" s="1279"/>
      <c r="BR48" s="2"/>
      <c r="BS48" s="2"/>
      <c r="BT48" s="1730"/>
      <c r="BU48" s="1731"/>
      <c r="BV48" s="1731"/>
      <c r="BW48" s="1731"/>
      <c r="BX48" s="1731"/>
      <c r="BY48" s="1731"/>
      <c r="BZ48" s="1507"/>
      <c r="CA48" s="1508"/>
      <c r="CB48" s="1508"/>
      <c r="CC48" s="1508"/>
      <c r="CD48" s="1460"/>
      <c r="CE48" s="1461"/>
      <c r="CF48" s="1461"/>
      <c r="CG48" s="1461"/>
      <c r="CH48" s="1461"/>
      <c r="CI48" s="1461"/>
      <c r="CJ48" s="1461"/>
      <c r="CK48" s="1461"/>
      <c r="CL48" s="1461"/>
      <c r="CM48" s="1461"/>
      <c r="CN48" s="1461"/>
      <c r="CO48" s="1462"/>
      <c r="CP48" s="1451"/>
      <c r="CQ48" s="1452"/>
      <c r="CR48" s="1452"/>
      <c r="CS48" s="1453"/>
      <c r="CT48" s="1224"/>
      <c r="CU48" s="1225"/>
      <c r="CV48" s="1225"/>
      <c r="CW48" s="1225"/>
      <c r="CX48" s="1225"/>
      <c r="CY48" s="1225"/>
      <c r="CZ48" s="1225"/>
      <c r="DA48" s="1225"/>
      <c r="DB48" s="1225"/>
      <c r="DC48" s="1225"/>
      <c r="DD48" s="1225"/>
      <c r="DE48" s="1225"/>
      <c r="DF48" s="1225"/>
      <c r="DG48" s="1225"/>
      <c r="DH48" s="1225"/>
      <c r="DI48" s="1225"/>
      <c r="DJ48" s="1225"/>
      <c r="DK48" s="1225"/>
      <c r="DL48" s="1228"/>
      <c r="DM48" s="1229"/>
      <c r="DN48" s="2"/>
      <c r="DO48" s="1257" t="s">
        <v>100</v>
      </c>
      <c r="DP48" s="1257"/>
      <c r="DQ48" s="1257"/>
      <c r="DR48" s="1257"/>
      <c r="DS48" s="1257"/>
      <c r="DT48" s="1257"/>
      <c r="DU48" s="1257"/>
      <c r="DV48" s="1257"/>
      <c r="DW48" s="1257"/>
      <c r="DX48" s="1257"/>
      <c r="DY48" s="1257"/>
      <c r="DZ48" s="1257"/>
      <c r="EA48" s="1258"/>
      <c r="EB48" s="1256" t="str">
        <f>IF(入力シート!G46="","",入力シート!G46)</f>
        <v/>
      </c>
      <c r="EC48" s="1257"/>
      <c r="ED48" s="1257"/>
      <c r="EE48" s="1257"/>
      <c r="EF48" s="1257"/>
      <c r="EG48" s="1257"/>
      <c r="EH48" s="1257"/>
      <c r="EI48" s="1257"/>
      <c r="EJ48" s="1257"/>
      <c r="EK48" s="1257"/>
      <c r="EL48" s="1257"/>
      <c r="EM48" s="1257"/>
      <c r="EN48" s="1257"/>
      <c r="EO48" s="1257"/>
      <c r="EP48" s="1257"/>
      <c r="EQ48" s="1257"/>
      <c r="ER48" s="1257"/>
      <c r="ES48" s="1257"/>
      <c r="ET48" s="1257"/>
      <c r="EU48" s="1257"/>
      <c r="EV48" s="1257"/>
      <c r="EW48" s="1257"/>
      <c r="EX48" s="1257"/>
      <c r="EY48" s="1257"/>
      <c r="EZ48" s="3"/>
      <c r="FA48" s="3"/>
      <c r="FB48" s="1578" t="str">
        <f>IF(入力シート!K26&lt;10,"",IF(入力シート!K26=10,"",IF(入力シート!K26&gt;10,入力シート!B26)))</f>
        <v/>
      </c>
      <c r="FC48" s="1578"/>
      <c r="FD48" s="1578"/>
      <c r="FE48" s="1578"/>
      <c r="FF48" s="1578"/>
      <c r="FG48" s="1578"/>
      <c r="FH48" s="1578"/>
      <c r="FI48" s="1578"/>
      <c r="FJ48" s="1578"/>
      <c r="FK48" s="1578"/>
      <c r="FL48" s="1802"/>
      <c r="FM48" s="1263"/>
      <c r="FN48" s="1241"/>
      <c r="FO48" s="1241"/>
      <c r="FP48" s="1241"/>
      <c r="FQ48" s="1241"/>
      <c r="FR48" s="1241"/>
      <c r="FS48" s="1241"/>
      <c r="FT48" s="1241"/>
      <c r="FU48" s="1241"/>
      <c r="FV48" s="1241"/>
      <c r="FW48" s="1241"/>
      <c r="FX48" s="1241"/>
      <c r="FY48" s="1241"/>
      <c r="FZ48" s="1241"/>
      <c r="GA48" s="1241"/>
      <c r="GB48" s="1241"/>
      <c r="GC48" s="1241"/>
      <c r="GD48" s="1241"/>
      <c r="GE48" s="1241"/>
      <c r="GF48" s="1242"/>
      <c r="GG48" s="1197" t="str">
        <f>IF(入力シート!K26&lt;10,"",IF(入力シート!K26=10,"",IF(入力シート!K26&gt;10,入力シート!C26)))</f>
        <v/>
      </c>
      <c r="GH48" s="1198"/>
      <c r="GI48" s="1198"/>
      <c r="GJ48" s="1198"/>
      <c r="GK48" s="1198"/>
      <c r="GL48" s="1198"/>
      <c r="GM48" s="1198"/>
      <c r="GN48" s="1198"/>
      <c r="GO48" s="1198"/>
      <c r="GP48" s="1198"/>
      <c r="GQ48" s="1198"/>
      <c r="GR48" s="1198"/>
      <c r="GS48" s="1198"/>
      <c r="GT48" s="1198"/>
      <c r="GU48" s="1198"/>
      <c r="GV48" s="1198"/>
      <c r="GW48" s="1198"/>
      <c r="GX48" s="1198"/>
      <c r="GY48" s="1198"/>
      <c r="GZ48" s="1198"/>
      <c r="HA48" s="1145"/>
      <c r="HB48" s="1158"/>
      <c r="HC48" s="1128" t="str">
        <f>IF(入力シート!K26&lt;10,"",IF(入力シート!K26=10,"",IF(入力シート!K26&gt;10,入力シート!D26)))</f>
        <v/>
      </c>
      <c r="HD48" s="1129"/>
      <c r="HE48" s="1129"/>
      <c r="HF48" s="1129"/>
      <c r="HG48" s="1129"/>
      <c r="HH48" s="1129"/>
      <c r="HI48" s="1129"/>
      <c r="HJ48" s="1129"/>
      <c r="HK48" s="1129"/>
      <c r="HL48" s="1129"/>
      <c r="HM48" s="1129"/>
      <c r="HN48" s="1129"/>
      <c r="HO48" s="1129"/>
      <c r="HP48" s="1129"/>
      <c r="HQ48" s="1129"/>
      <c r="HR48" s="1129"/>
      <c r="HS48" s="1129"/>
      <c r="HT48" s="1129"/>
      <c r="HU48" s="1129"/>
      <c r="HV48" s="1129"/>
      <c r="HW48" s="1129"/>
      <c r="HX48" s="1145"/>
      <c r="HY48" s="1245"/>
      <c r="HZ48" s="3"/>
    </row>
    <row r="49" spans="1:234" ht="5.25" customHeight="1">
      <c r="A49" s="1373" t="s">
        <v>507</v>
      </c>
      <c r="B49" s="1374"/>
      <c r="C49" s="1374"/>
      <c r="D49" s="1374"/>
      <c r="E49" s="1374"/>
      <c r="F49" s="1374"/>
      <c r="G49" s="1374"/>
      <c r="H49" s="1374"/>
      <c r="I49" s="1374"/>
      <c r="J49" s="1375"/>
      <c r="K49" s="1466" t="s">
        <v>79</v>
      </c>
      <c r="L49" s="1466"/>
      <c r="M49" s="1466"/>
      <c r="N49" s="1466"/>
      <c r="O49" s="1466"/>
      <c r="P49" s="1466"/>
      <c r="Q49" s="1466"/>
      <c r="R49" s="1466"/>
      <c r="S49" s="1466"/>
      <c r="T49" s="1466"/>
      <c r="U49" s="1466"/>
      <c r="V49" s="1466"/>
      <c r="W49" s="1466"/>
      <c r="X49" s="1466"/>
      <c r="Y49" s="1466"/>
      <c r="Z49" s="1466"/>
      <c r="AA49" s="1466"/>
      <c r="AB49" s="1466"/>
      <c r="AC49" s="1466"/>
      <c r="AD49" s="1466"/>
      <c r="AE49" s="1466"/>
      <c r="AF49" s="1466"/>
      <c r="AG49" s="1466"/>
      <c r="AH49" s="1466"/>
      <c r="AI49" s="1466"/>
      <c r="AJ49" s="1466"/>
      <c r="AK49" s="1466"/>
      <c r="AL49" s="1466"/>
      <c r="AM49" s="1466"/>
      <c r="AN49" s="1466" t="s">
        <v>78</v>
      </c>
      <c r="AO49" s="1466"/>
      <c r="AP49" s="1466"/>
      <c r="AQ49" s="1466"/>
      <c r="AR49" s="1466"/>
      <c r="AS49" s="1466"/>
      <c r="AT49" s="1466"/>
      <c r="AU49" s="1466"/>
      <c r="AV49" s="1466"/>
      <c r="AW49" s="1466"/>
      <c r="AX49" s="1466"/>
      <c r="AY49" s="1466"/>
      <c r="AZ49" s="1466"/>
      <c r="BA49" s="1466"/>
      <c r="BB49" s="1466"/>
      <c r="BC49" s="1466"/>
      <c r="BD49" s="1466"/>
      <c r="BE49" s="1466"/>
      <c r="BF49" s="1466"/>
      <c r="BG49" s="1466"/>
      <c r="BH49" s="1466"/>
      <c r="BI49" s="1466"/>
      <c r="BJ49" s="1466"/>
      <c r="BK49" s="1466"/>
      <c r="BL49" s="1466"/>
      <c r="BM49" s="1466"/>
      <c r="BN49" s="1466"/>
      <c r="BO49" s="1466"/>
      <c r="BP49" s="1466"/>
      <c r="BQ49" s="1467"/>
      <c r="BR49" s="2"/>
      <c r="BS49" s="2"/>
      <c r="BT49" s="1730"/>
      <c r="BU49" s="1731"/>
      <c r="BV49" s="1731"/>
      <c r="BW49" s="1731"/>
      <c r="BX49" s="1731"/>
      <c r="BY49" s="1731"/>
      <c r="BZ49" s="1507"/>
      <c r="CA49" s="1508"/>
      <c r="CB49" s="1508"/>
      <c r="CC49" s="1508"/>
      <c r="CD49" s="1463"/>
      <c r="CE49" s="1464"/>
      <c r="CF49" s="1464"/>
      <c r="CG49" s="1464"/>
      <c r="CH49" s="1464"/>
      <c r="CI49" s="1464"/>
      <c r="CJ49" s="1464"/>
      <c r="CK49" s="1464"/>
      <c r="CL49" s="1464"/>
      <c r="CM49" s="1464"/>
      <c r="CN49" s="1464"/>
      <c r="CO49" s="1465"/>
      <c r="CP49" s="1454"/>
      <c r="CQ49" s="1455"/>
      <c r="CR49" s="1455"/>
      <c r="CS49" s="1456"/>
      <c r="CT49" s="1224"/>
      <c r="CU49" s="1225"/>
      <c r="CV49" s="1225"/>
      <c r="CW49" s="1225"/>
      <c r="CX49" s="1225"/>
      <c r="CY49" s="1225"/>
      <c r="CZ49" s="1225"/>
      <c r="DA49" s="1225"/>
      <c r="DB49" s="1225"/>
      <c r="DC49" s="1225"/>
      <c r="DD49" s="1225"/>
      <c r="DE49" s="1225"/>
      <c r="DF49" s="1225"/>
      <c r="DG49" s="1225"/>
      <c r="DH49" s="1225"/>
      <c r="DI49" s="1225"/>
      <c r="DJ49" s="1225"/>
      <c r="DK49" s="1225"/>
      <c r="DL49" s="1228"/>
      <c r="DM49" s="1229"/>
      <c r="DN49" s="2"/>
      <c r="DO49" s="1171"/>
      <c r="DP49" s="1171"/>
      <c r="DQ49" s="1171"/>
      <c r="DR49" s="1171"/>
      <c r="DS49" s="1171"/>
      <c r="DT49" s="1171"/>
      <c r="DU49" s="1171"/>
      <c r="DV49" s="1171"/>
      <c r="DW49" s="1171"/>
      <c r="DX49" s="1171"/>
      <c r="DY49" s="1171"/>
      <c r="DZ49" s="1171"/>
      <c r="EA49" s="1259"/>
      <c r="EB49" s="1170"/>
      <c r="EC49" s="1171"/>
      <c r="ED49" s="1171"/>
      <c r="EE49" s="1171"/>
      <c r="EF49" s="1171"/>
      <c r="EG49" s="1171"/>
      <c r="EH49" s="1171"/>
      <c r="EI49" s="1171"/>
      <c r="EJ49" s="1171"/>
      <c r="EK49" s="1171"/>
      <c r="EL49" s="1171"/>
      <c r="EM49" s="1171"/>
      <c r="EN49" s="1171"/>
      <c r="EO49" s="1171"/>
      <c r="EP49" s="1171"/>
      <c r="EQ49" s="1171"/>
      <c r="ER49" s="1171"/>
      <c r="ES49" s="1171"/>
      <c r="ET49" s="1171"/>
      <c r="EU49" s="1171"/>
      <c r="EV49" s="1171"/>
      <c r="EW49" s="1171"/>
      <c r="EX49" s="1171"/>
      <c r="EY49" s="1171"/>
      <c r="EZ49" s="3"/>
      <c r="FA49" s="3"/>
      <c r="FB49" s="1572"/>
      <c r="FC49" s="1572"/>
      <c r="FD49" s="1572"/>
      <c r="FE49" s="1572"/>
      <c r="FF49" s="1572"/>
      <c r="FG49" s="1572"/>
      <c r="FH49" s="1572"/>
      <c r="FI49" s="1572"/>
      <c r="FJ49" s="1572"/>
      <c r="FK49" s="1572"/>
      <c r="FL49" s="1803"/>
      <c r="FM49" s="1265"/>
      <c r="FN49" s="1266"/>
      <c r="FO49" s="1266"/>
      <c r="FP49" s="1266"/>
      <c r="FQ49" s="1266"/>
      <c r="FR49" s="1266"/>
      <c r="FS49" s="1266"/>
      <c r="FT49" s="1266"/>
      <c r="FU49" s="1266"/>
      <c r="FV49" s="1266"/>
      <c r="FW49" s="1266"/>
      <c r="FX49" s="1266"/>
      <c r="FY49" s="1266"/>
      <c r="FZ49" s="1266"/>
      <c r="GA49" s="1266"/>
      <c r="GB49" s="1266"/>
      <c r="GC49" s="1266"/>
      <c r="GD49" s="1266"/>
      <c r="GE49" s="1266"/>
      <c r="GF49" s="1611"/>
      <c r="GG49" s="1211"/>
      <c r="GH49" s="1212"/>
      <c r="GI49" s="1212"/>
      <c r="GJ49" s="1212"/>
      <c r="GK49" s="1212"/>
      <c r="GL49" s="1212"/>
      <c r="GM49" s="1212"/>
      <c r="GN49" s="1212"/>
      <c r="GO49" s="1212"/>
      <c r="GP49" s="1212"/>
      <c r="GQ49" s="1212"/>
      <c r="GR49" s="1212"/>
      <c r="GS49" s="1212"/>
      <c r="GT49" s="1212"/>
      <c r="GU49" s="1212"/>
      <c r="GV49" s="1212"/>
      <c r="GW49" s="1212"/>
      <c r="GX49" s="1212"/>
      <c r="GY49" s="1212"/>
      <c r="GZ49" s="1212"/>
      <c r="HA49" s="1246"/>
      <c r="HB49" s="1295"/>
      <c r="HC49" s="1130"/>
      <c r="HD49" s="1127"/>
      <c r="HE49" s="1127"/>
      <c r="HF49" s="1127"/>
      <c r="HG49" s="1127"/>
      <c r="HH49" s="1127"/>
      <c r="HI49" s="1127"/>
      <c r="HJ49" s="1127"/>
      <c r="HK49" s="1127"/>
      <c r="HL49" s="1127"/>
      <c r="HM49" s="1127"/>
      <c r="HN49" s="1127"/>
      <c r="HO49" s="1127"/>
      <c r="HP49" s="1127"/>
      <c r="HQ49" s="1127"/>
      <c r="HR49" s="1127"/>
      <c r="HS49" s="1127"/>
      <c r="HT49" s="1127"/>
      <c r="HU49" s="1127"/>
      <c r="HV49" s="1127"/>
      <c r="HW49" s="1127"/>
      <c r="HX49" s="1246"/>
      <c r="HY49" s="1247"/>
      <c r="HZ49" s="3"/>
    </row>
    <row r="50" spans="1:234" ht="5.25" customHeight="1">
      <c r="A50" s="1373"/>
      <c r="B50" s="1374"/>
      <c r="C50" s="1374"/>
      <c r="D50" s="1374"/>
      <c r="E50" s="1374"/>
      <c r="F50" s="1374"/>
      <c r="G50" s="1374"/>
      <c r="H50" s="1374"/>
      <c r="I50" s="1374"/>
      <c r="J50" s="1375"/>
      <c r="K50" s="1276"/>
      <c r="L50" s="1276"/>
      <c r="M50" s="1276"/>
      <c r="N50" s="1276"/>
      <c r="O50" s="1276"/>
      <c r="P50" s="1276"/>
      <c r="Q50" s="1276"/>
      <c r="R50" s="1276"/>
      <c r="S50" s="1276"/>
      <c r="T50" s="1276"/>
      <c r="U50" s="1276"/>
      <c r="V50" s="1276"/>
      <c r="W50" s="1276"/>
      <c r="X50" s="1276"/>
      <c r="Y50" s="1276"/>
      <c r="Z50" s="1276"/>
      <c r="AA50" s="1276"/>
      <c r="AB50" s="1276"/>
      <c r="AC50" s="1276"/>
      <c r="AD50" s="1276"/>
      <c r="AE50" s="1276"/>
      <c r="AF50" s="1276"/>
      <c r="AG50" s="1276"/>
      <c r="AH50" s="1276"/>
      <c r="AI50" s="1276"/>
      <c r="AJ50" s="1276"/>
      <c r="AK50" s="1276"/>
      <c r="AL50" s="1276"/>
      <c r="AM50" s="1276"/>
      <c r="AN50" s="1276"/>
      <c r="AO50" s="1276"/>
      <c r="AP50" s="1276"/>
      <c r="AQ50" s="1276"/>
      <c r="AR50" s="1276"/>
      <c r="AS50" s="1276"/>
      <c r="AT50" s="1276"/>
      <c r="AU50" s="1276"/>
      <c r="AV50" s="1276"/>
      <c r="AW50" s="1276"/>
      <c r="AX50" s="1276"/>
      <c r="AY50" s="1276"/>
      <c r="AZ50" s="1276"/>
      <c r="BA50" s="1276"/>
      <c r="BB50" s="1276"/>
      <c r="BC50" s="1276"/>
      <c r="BD50" s="1276"/>
      <c r="BE50" s="1276"/>
      <c r="BF50" s="1276"/>
      <c r="BG50" s="1276"/>
      <c r="BH50" s="1276"/>
      <c r="BI50" s="1276"/>
      <c r="BJ50" s="1276"/>
      <c r="BK50" s="1276"/>
      <c r="BL50" s="1276"/>
      <c r="BM50" s="1276"/>
      <c r="BN50" s="1276"/>
      <c r="BO50" s="1276"/>
      <c r="BP50" s="1276"/>
      <c r="BQ50" s="1277"/>
      <c r="BR50" s="2"/>
      <c r="BS50" s="2"/>
      <c r="BT50" s="1730"/>
      <c r="BU50" s="1731"/>
      <c r="BV50" s="1731"/>
      <c r="BW50" s="1731"/>
      <c r="BX50" s="1731"/>
      <c r="BY50" s="1731"/>
      <c r="BZ50" s="1507"/>
      <c r="CA50" s="1508"/>
      <c r="CB50" s="1508"/>
      <c r="CC50" s="1508"/>
      <c r="CD50" s="1457" t="s">
        <v>33</v>
      </c>
      <c r="CE50" s="1458"/>
      <c r="CF50" s="1458"/>
      <c r="CG50" s="1458"/>
      <c r="CH50" s="1458"/>
      <c r="CI50" s="1458"/>
      <c r="CJ50" s="1458"/>
      <c r="CK50" s="1458"/>
      <c r="CL50" s="1458"/>
      <c r="CM50" s="1458"/>
      <c r="CN50" s="1458"/>
      <c r="CO50" s="1459"/>
      <c r="CP50" s="1468" t="s">
        <v>488</v>
      </c>
      <c r="CQ50" s="1469"/>
      <c r="CR50" s="1469"/>
      <c r="CS50" s="1470"/>
      <c r="CT50" s="1224" t="str">
        <f>IF(入力シート!C26="","",入力シート!C26)</f>
        <v/>
      </c>
      <c r="CU50" s="1225"/>
      <c r="CV50" s="1225"/>
      <c r="CW50" s="1225"/>
      <c r="CX50" s="1225"/>
      <c r="CY50" s="1225"/>
      <c r="CZ50" s="1225"/>
      <c r="DA50" s="1225"/>
      <c r="DB50" s="1225"/>
      <c r="DC50" s="1225"/>
      <c r="DD50" s="1225"/>
      <c r="DE50" s="1225"/>
      <c r="DF50" s="1225"/>
      <c r="DG50" s="1225"/>
      <c r="DH50" s="1225"/>
      <c r="DI50" s="1225"/>
      <c r="DJ50" s="1225"/>
      <c r="DK50" s="1225"/>
      <c r="DL50" s="1226"/>
      <c r="DM50" s="1227"/>
      <c r="DN50" s="2"/>
      <c r="DO50" s="1171"/>
      <c r="DP50" s="1171"/>
      <c r="DQ50" s="1171"/>
      <c r="DR50" s="1171"/>
      <c r="DS50" s="1171"/>
      <c r="DT50" s="1171"/>
      <c r="DU50" s="1171"/>
      <c r="DV50" s="1171"/>
      <c r="DW50" s="1171"/>
      <c r="DX50" s="1171"/>
      <c r="DY50" s="1171"/>
      <c r="DZ50" s="1171"/>
      <c r="EA50" s="1259"/>
      <c r="EB50" s="1170"/>
      <c r="EC50" s="1171"/>
      <c r="ED50" s="1171"/>
      <c r="EE50" s="1171"/>
      <c r="EF50" s="1171"/>
      <c r="EG50" s="1171"/>
      <c r="EH50" s="1171"/>
      <c r="EI50" s="1171"/>
      <c r="EJ50" s="1171"/>
      <c r="EK50" s="1171"/>
      <c r="EL50" s="1171"/>
      <c r="EM50" s="1171"/>
      <c r="EN50" s="1171"/>
      <c r="EO50" s="1171"/>
      <c r="EP50" s="1171"/>
      <c r="EQ50" s="1171"/>
      <c r="ER50" s="1171"/>
      <c r="ES50" s="1171"/>
      <c r="ET50" s="1171"/>
      <c r="EU50" s="1171"/>
      <c r="EV50" s="1171"/>
      <c r="EW50" s="1171"/>
      <c r="EX50" s="1171"/>
      <c r="EY50" s="1171"/>
      <c r="EZ50" s="3"/>
      <c r="FA50" s="3"/>
      <c r="FB50" s="1572"/>
      <c r="FC50" s="1572"/>
      <c r="FD50" s="1572"/>
      <c r="FE50" s="1572"/>
      <c r="FF50" s="1572"/>
      <c r="FG50" s="1572"/>
      <c r="FH50" s="1572"/>
      <c r="FI50" s="1572"/>
      <c r="FJ50" s="1572"/>
      <c r="FK50" s="1572"/>
      <c r="FL50" s="1803"/>
      <c r="FM50" s="1265"/>
      <c r="FN50" s="1266"/>
      <c r="FO50" s="1266"/>
      <c r="FP50" s="1266"/>
      <c r="FQ50" s="1266"/>
      <c r="FR50" s="1266"/>
      <c r="FS50" s="1266"/>
      <c r="FT50" s="1266"/>
      <c r="FU50" s="1266"/>
      <c r="FV50" s="1266"/>
      <c r="FW50" s="1266"/>
      <c r="FX50" s="1266"/>
      <c r="FY50" s="1266"/>
      <c r="FZ50" s="1266"/>
      <c r="GA50" s="1266"/>
      <c r="GB50" s="1266"/>
      <c r="GC50" s="1266"/>
      <c r="GD50" s="1266"/>
      <c r="GE50" s="1266"/>
      <c r="GF50" s="1611"/>
      <c r="GG50" s="1211"/>
      <c r="GH50" s="1212"/>
      <c r="GI50" s="1212"/>
      <c r="GJ50" s="1212"/>
      <c r="GK50" s="1212"/>
      <c r="GL50" s="1212"/>
      <c r="GM50" s="1212"/>
      <c r="GN50" s="1212"/>
      <c r="GO50" s="1212"/>
      <c r="GP50" s="1212"/>
      <c r="GQ50" s="1212"/>
      <c r="GR50" s="1212"/>
      <c r="GS50" s="1212"/>
      <c r="GT50" s="1212"/>
      <c r="GU50" s="1212"/>
      <c r="GV50" s="1212"/>
      <c r="GW50" s="1212"/>
      <c r="GX50" s="1212"/>
      <c r="GY50" s="1212"/>
      <c r="GZ50" s="1212"/>
      <c r="HA50" s="1246"/>
      <c r="HB50" s="1295"/>
      <c r="HC50" s="1130"/>
      <c r="HD50" s="1127"/>
      <c r="HE50" s="1127"/>
      <c r="HF50" s="1127"/>
      <c r="HG50" s="1127"/>
      <c r="HH50" s="1127"/>
      <c r="HI50" s="1127"/>
      <c r="HJ50" s="1127"/>
      <c r="HK50" s="1127"/>
      <c r="HL50" s="1127"/>
      <c r="HM50" s="1127"/>
      <c r="HN50" s="1127"/>
      <c r="HO50" s="1127"/>
      <c r="HP50" s="1127"/>
      <c r="HQ50" s="1127"/>
      <c r="HR50" s="1127"/>
      <c r="HS50" s="1127"/>
      <c r="HT50" s="1127"/>
      <c r="HU50" s="1127"/>
      <c r="HV50" s="1127"/>
      <c r="HW50" s="1127"/>
      <c r="HX50" s="1246"/>
      <c r="HY50" s="1247"/>
      <c r="HZ50" s="3"/>
    </row>
    <row r="51" spans="1:234" ht="5.25" customHeight="1">
      <c r="A51" s="1373"/>
      <c r="B51" s="1374"/>
      <c r="C51" s="1374"/>
      <c r="D51" s="1374"/>
      <c r="E51" s="1374"/>
      <c r="F51" s="1374"/>
      <c r="G51" s="1374"/>
      <c r="H51" s="1374"/>
      <c r="I51" s="1374"/>
      <c r="J51" s="1375"/>
      <c r="K51" s="1388" t="str">
        <f>換算!BD19</f>
        <v/>
      </c>
      <c r="L51" s="1388"/>
      <c r="M51" s="1388"/>
      <c r="N51" s="1388"/>
      <c r="O51" s="1388"/>
      <c r="P51" s="1388"/>
      <c r="Q51" s="1388"/>
      <c r="R51" s="1388"/>
      <c r="S51" s="1388"/>
      <c r="T51" s="1388"/>
      <c r="U51" s="1388"/>
      <c r="V51" s="1388"/>
      <c r="W51" s="1388"/>
      <c r="X51" s="1388"/>
      <c r="Y51" s="1388"/>
      <c r="Z51" s="1388"/>
      <c r="AA51" s="1388"/>
      <c r="AB51" s="1388"/>
      <c r="AC51" s="1388"/>
      <c r="AD51" s="1388"/>
      <c r="AE51" s="1388"/>
      <c r="AF51" s="1388"/>
      <c r="AG51" s="1388"/>
      <c r="AH51" s="1388"/>
      <c r="AI51" s="1388"/>
      <c r="AJ51" s="1388"/>
      <c r="AK51" s="1389"/>
      <c r="AL51" s="1392" t="s">
        <v>151</v>
      </c>
      <c r="AM51" s="1393"/>
      <c r="AN51" s="1388" t="str">
        <f>換算!BD20</f>
        <v/>
      </c>
      <c r="AO51" s="1388"/>
      <c r="AP51" s="1388"/>
      <c r="AQ51" s="1388"/>
      <c r="AR51" s="1388"/>
      <c r="AS51" s="1388"/>
      <c r="AT51" s="1388"/>
      <c r="AU51" s="1388"/>
      <c r="AV51" s="1388"/>
      <c r="AW51" s="1388"/>
      <c r="AX51" s="1388"/>
      <c r="AY51" s="1388"/>
      <c r="AZ51" s="1388"/>
      <c r="BA51" s="1388"/>
      <c r="BB51" s="1388"/>
      <c r="BC51" s="1388"/>
      <c r="BD51" s="1388"/>
      <c r="BE51" s="1388"/>
      <c r="BF51" s="1388"/>
      <c r="BG51" s="1388"/>
      <c r="BH51" s="1388"/>
      <c r="BI51" s="1388"/>
      <c r="BJ51" s="1388"/>
      <c r="BK51" s="1388"/>
      <c r="BL51" s="1388"/>
      <c r="BM51" s="1388"/>
      <c r="BN51" s="1388"/>
      <c r="BO51" s="1389"/>
      <c r="BP51" s="1392" t="s">
        <v>151</v>
      </c>
      <c r="BQ51" s="1426"/>
      <c r="BR51" s="2"/>
      <c r="BS51" s="2"/>
      <c r="BT51" s="1730"/>
      <c r="BU51" s="1731"/>
      <c r="BV51" s="1731"/>
      <c r="BW51" s="1731"/>
      <c r="BX51" s="1731"/>
      <c r="BY51" s="1731"/>
      <c r="BZ51" s="1507"/>
      <c r="CA51" s="1508"/>
      <c r="CB51" s="1508"/>
      <c r="CC51" s="1508"/>
      <c r="CD51" s="1460"/>
      <c r="CE51" s="1461"/>
      <c r="CF51" s="1461"/>
      <c r="CG51" s="1461"/>
      <c r="CH51" s="1461"/>
      <c r="CI51" s="1461"/>
      <c r="CJ51" s="1461"/>
      <c r="CK51" s="1461"/>
      <c r="CL51" s="1461"/>
      <c r="CM51" s="1461"/>
      <c r="CN51" s="1461"/>
      <c r="CO51" s="1462"/>
      <c r="CP51" s="1451"/>
      <c r="CQ51" s="1452"/>
      <c r="CR51" s="1452"/>
      <c r="CS51" s="1453"/>
      <c r="CT51" s="1224"/>
      <c r="CU51" s="1225"/>
      <c r="CV51" s="1225"/>
      <c r="CW51" s="1225"/>
      <c r="CX51" s="1225"/>
      <c r="CY51" s="1225"/>
      <c r="CZ51" s="1225"/>
      <c r="DA51" s="1225"/>
      <c r="DB51" s="1225"/>
      <c r="DC51" s="1225"/>
      <c r="DD51" s="1225"/>
      <c r="DE51" s="1225"/>
      <c r="DF51" s="1225"/>
      <c r="DG51" s="1225"/>
      <c r="DH51" s="1225"/>
      <c r="DI51" s="1225"/>
      <c r="DJ51" s="1225"/>
      <c r="DK51" s="1225"/>
      <c r="DL51" s="1228"/>
      <c r="DM51" s="1229"/>
      <c r="DN51" s="2"/>
      <c r="DO51" s="1173"/>
      <c r="DP51" s="1173"/>
      <c r="DQ51" s="1173"/>
      <c r="DR51" s="1173"/>
      <c r="DS51" s="1173"/>
      <c r="DT51" s="1173"/>
      <c r="DU51" s="1173"/>
      <c r="DV51" s="1173"/>
      <c r="DW51" s="1173"/>
      <c r="DX51" s="1173"/>
      <c r="DY51" s="1173"/>
      <c r="DZ51" s="1173"/>
      <c r="EA51" s="1260"/>
      <c r="EB51" s="1187"/>
      <c r="EC51" s="1188"/>
      <c r="ED51" s="1188"/>
      <c r="EE51" s="1188"/>
      <c r="EF51" s="1188"/>
      <c r="EG51" s="1188"/>
      <c r="EH51" s="1188"/>
      <c r="EI51" s="1188"/>
      <c r="EJ51" s="1188"/>
      <c r="EK51" s="1188"/>
      <c r="EL51" s="1188"/>
      <c r="EM51" s="1188"/>
      <c r="EN51" s="1188"/>
      <c r="EO51" s="1188"/>
      <c r="EP51" s="1188"/>
      <c r="EQ51" s="1188"/>
      <c r="ER51" s="1188"/>
      <c r="ES51" s="1188"/>
      <c r="ET51" s="1188"/>
      <c r="EU51" s="1188"/>
      <c r="EV51" s="1188"/>
      <c r="EW51" s="1188"/>
      <c r="EX51" s="1188"/>
      <c r="EY51" s="1188"/>
      <c r="EZ51" s="3"/>
      <c r="FA51" s="3"/>
      <c r="FB51" s="1575"/>
      <c r="FC51" s="1575"/>
      <c r="FD51" s="1575"/>
      <c r="FE51" s="1575"/>
      <c r="FF51" s="1575"/>
      <c r="FG51" s="1575"/>
      <c r="FH51" s="1575"/>
      <c r="FI51" s="1575"/>
      <c r="FJ51" s="1575"/>
      <c r="FK51" s="1575"/>
      <c r="FL51" s="1804"/>
      <c r="FM51" s="1516"/>
      <c r="FN51" s="1243"/>
      <c r="FO51" s="1243"/>
      <c r="FP51" s="1243"/>
      <c r="FQ51" s="1243"/>
      <c r="FR51" s="1243"/>
      <c r="FS51" s="1243"/>
      <c r="FT51" s="1243"/>
      <c r="FU51" s="1243"/>
      <c r="FV51" s="1243"/>
      <c r="FW51" s="1243"/>
      <c r="FX51" s="1243"/>
      <c r="FY51" s="1243"/>
      <c r="FZ51" s="1243"/>
      <c r="GA51" s="1243"/>
      <c r="GB51" s="1243"/>
      <c r="GC51" s="1243"/>
      <c r="GD51" s="1243"/>
      <c r="GE51" s="1243"/>
      <c r="GF51" s="1244"/>
      <c r="GG51" s="1199"/>
      <c r="GH51" s="1200"/>
      <c r="GI51" s="1200"/>
      <c r="GJ51" s="1200"/>
      <c r="GK51" s="1200"/>
      <c r="GL51" s="1200"/>
      <c r="GM51" s="1200"/>
      <c r="GN51" s="1200"/>
      <c r="GO51" s="1200"/>
      <c r="GP51" s="1200"/>
      <c r="GQ51" s="1200"/>
      <c r="GR51" s="1200"/>
      <c r="GS51" s="1200"/>
      <c r="GT51" s="1200"/>
      <c r="GU51" s="1200"/>
      <c r="GV51" s="1200"/>
      <c r="GW51" s="1200"/>
      <c r="GX51" s="1200"/>
      <c r="GY51" s="1200"/>
      <c r="GZ51" s="1200"/>
      <c r="HA51" s="1146"/>
      <c r="HB51" s="1159"/>
      <c r="HC51" s="1130"/>
      <c r="HD51" s="1127"/>
      <c r="HE51" s="1127"/>
      <c r="HF51" s="1127"/>
      <c r="HG51" s="1127"/>
      <c r="HH51" s="1127"/>
      <c r="HI51" s="1127"/>
      <c r="HJ51" s="1127"/>
      <c r="HK51" s="1127"/>
      <c r="HL51" s="1127"/>
      <c r="HM51" s="1127"/>
      <c r="HN51" s="1127"/>
      <c r="HO51" s="1127"/>
      <c r="HP51" s="1127"/>
      <c r="HQ51" s="1127"/>
      <c r="HR51" s="1127"/>
      <c r="HS51" s="1127"/>
      <c r="HT51" s="1127"/>
      <c r="HU51" s="1127"/>
      <c r="HV51" s="1127"/>
      <c r="HW51" s="1127"/>
      <c r="HX51" s="1146"/>
      <c r="HY51" s="1248"/>
      <c r="HZ51" s="3"/>
    </row>
    <row r="52" spans="1:234" ht="5.25" customHeight="1">
      <c r="A52" s="1371"/>
      <c r="B52" s="1376"/>
      <c r="C52" s="1376"/>
      <c r="D52" s="1376"/>
      <c r="E52" s="1376"/>
      <c r="F52" s="1376"/>
      <c r="G52" s="1376"/>
      <c r="H52" s="1376"/>
      <c r="I52" s="1376"/>
      <c r="J52" s="1377"/>
      <c r="K52" s="1390"/>
      <c r="L52" s="1390"/>
      <c r="M52" s="1390"/>
      <c r="N52" s="1390"/>
      <c r="O52" s="1390"/>
      <c r="P52" s="1390"/>
      <c r="Q52" s="1390"/>
      <c r="R52" s="1390"/>
      <c r="S52" s="1390"/>
      <c r="T52" s="1390"/>
      <c r="U52" s="1390"/>
      <c r="V52" s="1390"/>
      <c r="W52" s="1390"/>
      <c r="X52" s="1390"/>
      <c r="Y52" s="1390"/>
      <c r="Z52" s="1390"/>
      <c r="AA52" s="1390"/>
      <c r="AB52" s="1390"/>
      <c r="AC52" s="1390"/>
      <c r="AD52" s="1390"/>
      <c r="AE52" s="1390"/>
      <c r="AF52" s="1390"/>
      <c r="AG52" s="1390"/>
      <c r="AH52" s="1390"/>
      <c r="AI52" s="1390"/>
      <c r="AJ52" s="1390"/>
      <c r="AK52" s="1391"/>
      <c r="AL52" s="1394"/>
      <c r="AM52" s="1395"/>
      <c r="AN52" s="1390"/>
      <c r="AO52" s="1390"/>
      <c r="AP52" s="1390"/>
      <c r="AQ52" s="1390"/>
      <c r="AR52" s="1390"/>
      <c r="AS52" s="1390"/>
      <c r="AT52" s="1390"/>
      <c r="AU52" s="1390"/>
      <c r="AV52" s="1390"/>
      <c r="AW52" s="1390"/>
      <c r="AX52" s="1390"/>
      <c r="AY52" s="1390"/>
      <c r="AZ52" s="1390"/>
      <c r="BA52" s="1390"/>
      <c r="BB52" s="1390"/>
      <c r="BC52" s="1390"/>
      <c r="BD52" s="1390"/>
      <c r="BE52" s="1390"/>
      <c r="BF52" s="1390"/>
      <c r="BG52" s="1390"/>
      <c r="BH52" s="1390"/>
      <c r="BI52" s="1390"/>
      <c r="BJ52" s="1390"/>
      <c r="BK52" s="1390"/>
      <c r="BL52" s="1390"/>
      <c r="BM52" s="1390"/>
      <c r="BN52" s="1390"/>
      <c r="BO52" s="1391"/>
      <c r="BP52" s="1394"/>
      <c r="BQ52" s="1427"/>
      <c r="BR52" s="2"/>
      <c r="BS52" s="2"/>
      <c r="BT52" s="1730"/>
      <c r="BU52" s="1731"/>
      <c r="BV52" s="1731"/>
      <c r="BW52" s="1731"/>
      <c r="BX52" s="1731"/>
      <c r="BY52" s="1731"/>
      <c r="BZ52" s="1509"/>
      <c r="CA52" s="1510"/>
      <c r="CB52" s="1510"/>
      <c r="CC52" s="1510"/>
      <c r="CD52" s="1463"/>
      <c r="CE52" s="1464"/>
      <c r="CF52" s="1464"/>
      <c r="CG52" s="1464"/>
      <c r="CH52" s="1464"/>
      <c r="CI52" s="1464"/>
      <c r="CJ52" s="1464"/>
      <c r="CK52" s="1464"/>
      <c r="CL52" s="1464"/>
      <c r="CM52" s="1464"/>
      <c r="CN52" s="1464"/>
      <c r="CO52" s="1465"/>
      <c r="CP52" s="1454"/>
      <c r="CQ52" s="1455"/>
      <c r="CR52" s="1455"/>
      <c r="CS52" s="1456"/>
      <c r="CT52" s="1224"/>
      <c r="CU52" s="1225"/>
      <c r="CV52" s="1225"/>
      <c r="CW52" s="1225"/>
      <c r="CX52" s="1225"/>
      <c r="CY52" s="1225"/>
      <c r="CZ52" s="1225"/>
      <c r="DA52" s="1225"/>
      <c r="DB52" s="1225"/>
      <c r="DC52" s="1225"/>
      <c r="DD52" s="1225"/>
      <c r="DE52" s="1225"/>
      <c r="DF52" s="1225"/>
      <c r="DG52" s="1225"/>
      <c r="DH52" s="1225"/>
      <c r="DI52" s="1225"/>
      <c r="DJ52" s="1225"/>
      <c r="DK52" s="1225"/>
      <c r="DL52" s="1228"/>
      <c r="DM52" s="1229"/>
      <c r="DN52" s="2"/>
      <c r="DO52" s="1261" t="s">
        <v>3</v>
      </c>
      <c r="DP52" s="1261"/>
      <c r="DQ52" s="1261"/>
      <c r="DR52" s="1261"/>
      <c r="DS52" s="1261"/>
      <c r="DT52" s="1261"/>
      <c r="DU52" s="1261"/>
      <c r="DV52" s="1261"/>
      <c r="DW52" s="1261"/>
      <c r="DX52" s="1261"/>
      <c r="DY52" s="1261"/>
      <c r="DZ52" s="1261"/>
      <c r="EA52" s="1262"/>
      <c r="EB52" s="1256"/>
      <c r="EC52" s="1257"/>
      <c r="ED52" s="1257"/>
      <c r="EE52" s="1257"/>
      <c r="EF52" s="1257"/>
      <c r="EG52" s="1257"/>
      <c r="EH52" s="1257"/>
      <c r="EI52" s="1257"/>
      <c r="EJ52" s="1257"/>
      <c r="EK52" s="1257"/>
      <c r="EL52" s="1257"/>
      <c r="EM52" s="1257"/>
      <c r="EN52" s="1257"/>
      <c r="EO52" s="1257"/>
      <c r="EP52" s="1257"/>
      <c r="EQ52" s="1257"/>
      <c r="ER52" s="1257"/>
      <c r="ES52" s="1257"/>
      <c r="ET52" s="1257"/>
      <c r="EU52" s="1257"/>
      <c r="EV52" s="1257"/>
      <c r="EW52" s="1257"/>
      <c r="EX52" s="1257"/>
      <c r="EY52" s="1257"/>
      <c r="EZ52" s="2"/>
      <c r="FA52" s="2"/>
      <c r="FB52" s="1578"/>
      <c r="FC52" s="1578"/>
      <c r="FD52" s="1578"/>
      <c r="FE52" s="1578"/>
      <c r="FF52" s="1578"/>
      <c r="FG52" s="1578"/>
      <c r="FH52" s="1578"/>
      <c r="FI52" s="1578"/>
      <c r="FJ52" s="1578"/>
      <c r="FK52" s="1578"/>
      <c r="FL52" s="1579"/>
      <c r="FM52" s="1263"/>
      <c r="FN52" s="1241"/>
      <c r="FO52" s="1241"/>
      <c r="FP52" s="1241"/>
      <c r="FQ52" s="1241"/>
      <c r="FR52" s="1241"/>
      <c r="FS52" s="1241"/>
      <c r="FT52" s="1241"/>
      <c r="FU52" s="1241"/>
      <c r="FV52" s="1241"/>
      <c r="FW52" s="1241"/>
      <c r="FX52" s="1241"/>
      <c r="FY52" s="1241"/>
      <c r="FZ52" s="1241"/>
      <c r="GA52" s="1241"/>
      <c r="GB52" s="1241"/>
      <c r="GC52" s="1241"/>
      <c r="GD52" s="1241"/>
      <c r="GE52" s="1241"/>
      <c r="GF52" s="1264"/>
      <c r="GG52" s="1197"/>
      <c r="GH52" s="1198"/>
      <c r="GI52" s="1198"/>
      <c r="GJ52" s="1198"/>
      <c r="GK52" s="1198"/>
      <c r="GL52" s="1198"/>
      <c r="GM52" s="1198"/>
      <c r="GN52" s="1198"/>
      <c r="GO52" s="1198"/>
      <c r="GP52" s="1198"/>
      <c r="GQ52" s="1198"/>
      <c r="GR52" s="1198"/>
      <c r="GS52" s="1198"/>
      <c r="GT52" s="1198"/>
      <c r="GU52" s="1198"/>
      <c r="GV52" s="1198"/>
      <c r="GW52" s="1198"/>
      <c r="GX52" s="1198"/>
      <c r="GY52" s="1198"/>
      <c r="GZ52" s="1198"/>
      <c r="HA52" s="1246"/>
      <c r="HB52" s="1246"/>
      <c r="HC52" s="1128"/>
      <c r="HD52" s="1129"/>
      <c r="HE52" s="1129"/>
      <c r="HF52" s="1129"/>
      <c r="HG52" s="1129"/>
      <c r="HH52" s="1129"/>
      <c r="HI52" s="1129"/>
      <c r="HJ52" s="1129"/>
      <c r="HK52" s="1129"/>
      <c r="HL52" s="1129"/>
      <c r="HM52" s="1129"/>
      <c r="HN52" s="1129"/>
      <c r="HO52" s="1129"/>
      <c r="HP52" s="1129"/>
      <c r="HQ52" s="1129"/>
      <c r="HR52" s="1129"/>
      <c r="HS52" s="1129"/>
      <c r="HT52" s="1129"/>
      <c r="HU52" s="1129"/>
      <c r="HV52" s="1129"/>
      <c r="HW52" s="1129"/>
      <c r="HX52" s="1145"/>
      <c r="HY52" s="1245"/>
      <c r="HZ52" s="3"/>
    </row>
    <row r="53" spans="1:234" ht="5.25" customHeight="1">
      <c r="A53" s="1373" t="s">
        <v>524</v>
      </c>
      <c r="B53" s="1374"/>
      <c r="C53" s="1374"/>
      <c r="D53" s="1374"/>
      <c r="E53" s="1374"/>
      <c r="F53" s="1374"/>
      <c r="G53" s="1374"/>
      <c r="H53" s="1374"/>
      <c r="I53" s="1374"/>
      <c r="J53" s="1375"/>
      <c r="K53" s="1428" t="s">
        <v>523</v>
      </c>
      <c r="L53" s="1356"/>
      <c r="M53" s="1356"/>
      <c r="N53" s="1356"/>
      <c r="O53" s="1356" t="str">
        <f>IF(換算!BR18="","□",IF(換算!BR18="対象外","□","■"))</f>
        <v>□</v>
      </c>
      <c r="P53" s="1356"/>
      <c r="Q53" s="1356"/>
      <c r="R53" s="1356"/>
      <c r="S53" s="1356" t="s">
        <v>630</v>
      </c>
      <c r="T53" s="1356"/>
      <c r="U53" s="1356"/>
      <c r="V53" s="1356"/>
      <c r="W53" s="1356"/>
      <c r="X53" s="1356"/>
      <c r="Y53" s="1356"/>
      <c r="Z53" s="1356"/>
      <c r="AA53" s="1356"/>
      <c r="AB53" s="1356"/>
      <c r="AC53" s="1356"/>
      <c r="AD53" s="1356"/>
      <c r="AE53" s="1356"/>
      <c r="AF53" s="1356"/>
      <c r="AG53" s="1356"/>
      <c r="AH53" s="1356"/>
      <c r="AI53" s="1356"/>
      <c r="AJ53" s="1356"/>
      <c r="AK53" s="1356"/>
      <c r="AL53" s="1356"/>
      <c r="AM53" s="1356"/>
      <c r="AN53" s="1428" t="s">
        <v>485</v>
      </c>
      <c r="AO53" s="1356"/>
      <c r="AP53" s="1356"/>
      <c r="AQ53" s="1356"/>
      <c r="AR53" s="1356"/>
      <c r="AS53" s="1356" t="str">
        <f>IF(入力シート!I6="","□","■")</f>
        <v>□</v>
      </c>
      <c r="AT53" s="1356"/>
      <c r="AU53" s="1356"/>
      <c r="AV53" s="1356"/>
      <c r="AW53" s="1356" t="s">
        <v>367</v>
      </c>
      <c r="AX53" s="1356"/>
      <c r="AY53" s="1356"/>
      <c r="AZ53" s="1356"/>
      <c r="BA53" s="1356"/>
      <c r="BB53" s="1356"/>
      <c r="BC53" s="1356"/>
      <c r="BD53" s="1356"/>
      <c r="BE53" s="1356"/>
      <c r="BF53" s="1356"/>
      <c r="BG53" s="1356"/>
      <c r="BH53" s="1356"/>
      <c r="BI53" s="1356"/>
      <c r="BJ53" s="1356"/>
      <c r="BK53" s="1356"/>
      <c r="BL53" s="1356"/>
      <c r="BM53" s="1356"/>
      <c r="BN53" s="1356"/>
      <c r="BO53" s="1356"/>
      <c r="BP53" s="1356"/>
      <c r="BQ53" s="1529"/>
      <c r="BR53" s="2"/>
      <c r="BS53" s="2"/>
      <c r="BT53" s="1730"/>
      <c r="BU53" s="1731"/>
      <c r="BV53" s="1731"/>
      <c r="BW53" s="1731"/>
      <c r="BX53" s="1731"/>
      <c r="BY53" s="1731"/>
      <c r="BZ53" s="1640" t="s">
        <v>457</v>
      </c>
      <c r="CA53" s="1641"/>
      <c r="CB53" s="1641"/>
      <c r="CC53" s="1642"/>
      <c r="CD53" s="1457" t="s">
        <v>35</v>
      </c>
      <c r="CE53" s="1458"/>
      <c r="CF53" s="1458"/>
      <c r="CG53" s="1458"/>
      <c r="CH53" s="1458"/>
      <c r="CI53" s="1458"/>
      <c r="CJ53" s="1458"/>
      <c r="CK53" s="1458"/>
      <c r="CL53" s="1458"/>
      <c r="CM53" s="1458"/>
      <c r="CN53" s="1458"/>
      <c r="CO53" s="1459"/>
      <c r="CP53" s="1468" t="s">
        <v>489</v>
      </c>
      <c r="CQ53" s="1469"/>
      <c r="CR53" s="1469"/>
      <c r="CS53" s="1470"/>
      <c r="CT53" s="1224"/>
      <c r="CU53" s="1225"/>
      <c r="CV53" s="1225"/>
      <c r="CW53" s="1225"/>
      <c r="CX53" s="1225"/>
      <c r="CY53" s="1225"/>
      <c r="CZ53" s="1225"/>
      <c r="DA53" s="1225"/>
      <c r="DB53" s="1225"/>
      <c r="DC53" s="1225"/>
      <c r="DD53" s="1225"/>
      <c r="DE53" s="1225"/>
      <c r="DF53" s="1225"/>
      <c r="DG53" s="1225"/>
      <c r="DH53" s="1225"/>
      <c r="DI53" s="1225"/>
      <c r="DJ53" s="1225"/>
      <c r="DK53" s="1225"/>
      <c r="DL53" s="1226"/>
      <c r="DM53" s="1227"/>
      <c r="DN53" s="2"/>
      <c r="DO53" s="1171"/>
      <c r="DP53" s="1171"/>
      <c r="DQ53" s="1171"/>
      <c r="DR53" s="1171"/>
      <c r="DS53" s="1171"/>
      <c r="DT53" s="1171"/>
      <c r="DU53" s="1171"/>
      <c r="DV53" s="1171"/>
      <c r="DW53" s="1171"/>
      <c r="DX53" s="1171"/>
      <c r="DY53" s="1171"/>
      <c r="DZ53" s="1171"/>
      <c r="EA53" s="1186"/>
      <c r="EB53" s="1170"/>
      <c r="EC53" s="1171"/>
      <c r="ED53" s="1171"/>
      <c r="EE53" s="1171"/>
      <c r="EF53" s="1171"/>
      <c r="EG53" s="1171"/>
      <c r="EH53" s="1171"/>
      <c r="EI53" s="1171"/>
      <c r="EJ53" s="1171"/>
      <c r="EK53" s="1171"/>
      <c r="EL53" s="1171"/>
      <c r="EM53" s="1171"/>
      <c r="EN53" s="1171"/>
      <c r="EO53" s="1171"/>
      <c r="EP53" s="1171"/>
      <c r="EQ53" s="1171"/>
      <c r="ER53" s="1171"/>
      <c r="ES53" s="1171"/>
      <c r="ET53" s="1171"/>
      <c r="EU53" s="1171"/>
      <c r="EV53" s="1171"/>
      <c r="EW53" s="1171"/>
      <c r="EX53" s="1171"/>
      <c r="EY53" s="1171"/>
      <c r="EZ53" s="2"/>
      <c r="FA53" s="2"/>
      <c r="FB53" s="1572"/>
      <c r="FC53" s="1572"/>
      <c r="FD53" s="1572"/>
      <c r="FE53" s="1572"/>
      <c r="FF53" s="1572"/>
      <c r="FG53" s="1572"/>
      <c r="FH53" s="1572"/>
      <c r="FI53" s="1572"/>
      <c r="FJ53" s="1572"/>
      <c r="FK53" s="1572"/>
      <c r="FL53" s="1573"/>
      <c r="FM53" s="1265"/>
      <c r="FN53" s="1266"/>
      <c r="FO53" s="1266"/>
      <c r="FP53" s="1266"/>
      <c r="FQ53" s="1266"/>
      <c r="FR53" s="1266"/>
      <c r="FS53" s="1266"/>
      <c r="FT53" s="1266"/>
      <c r="FU53" s="1266"/>
      <c r="FV53" s="1266"/>
      <c r="FW53" s="1266"/>
      <c r="FX53" s="1266"/>
      <c r="FY53" s="1266"/>
      <c r="FZ53" s="1266"/>
      <c r="GA53" s="1266"/>
      <c r="GB53" s="1266"/>
      <c r="GC53" s="1266"/>
      <c r="GD53" s="1266"/>
      <c r="GE53" s="1266"/>
      <c r="GF53" s="1267"/>
      <c r="GG53" s="1211"/>
      <c r="GH53" s="1212"/>
      <c r="GI53" s="1212"/>
      <c r="GJ53" s="1212"/>
      <c r="GK53" s="1212"/>
      <c r="GL53" s="1212"/>
      <c r="GM53" s="1212"/>
      <c r="GN53" s="1212"/>
      <c r="GO53" s="1212"/>
      <c r="GP53" s="1212"/>
      <c r="GQ53" s="1212"/>
      <c r="GR53" s="1212"/>
      <c r="GS53" s="1212"/>
      <c r="GT53" s="1212"/>
      <c r="GU53" s="1212"/>
      <c r="GV53" s="1212"/>
      <c r="GW53" s="1212"/>
      <c r="GX53" s="1212"/>
      <c r="GY53" s="1212"/>
      <c r="GZ53" s="1212"/>
      <c r="HA53" s="1246"/>
      <c r="HB53" s="1246"/>
      <c r="HC53" s="1130"/>
      <c r="HD53" s="1127"/>
      <c r="HE53" s="1127"/>
      <c r="HF53" s="1127"/>
      <c r="HG53" s="1127"/>
      <c r="HH53" s="1127"/>
      <c r="HI53" s="1127"/>
      <c r="HJ53" s="1127"/>
      <c r="HK53" s="1127"/>
      <c r="HL53" s="1127"/>
      <c r="HM53" s="1127"/>
      <c r="HN53" s="1127"/>
      <c r="HO53" s="1127"/>
      <c r="HP53" s="1127"/>
      <c r="HQ53" s="1127"/>
      <c r="HR53" s="1127"/>
      <c r="HS53" s="1127"/>
      <c r="HT53" s="1127"/>
      <c r="HU53" s="1127"/>
      <c r="HV53" s="1127"/>
      <c r="HW53" s="1127"/>
      <c r="HX53" s="1246"/>
      <c r="HY53" s="1247"/>
      <c r="HZ53" s="3"/>
    </row>
    <row r="54" spans="1:234" ht="5.25" customHeight="1">
      <c r="A54" s="1373"/>
      <c r="B54" s="1374"/>
      <c r="C54" s="1374"/>
      <c r="D54" s="1374"/>
      <c r="E54" s="1374"/>
      <c r="F54" s="1374"/>
      <c r="G54" s="1374"/>
      <c r="H54" s="1374"/>
      <c r="I54" s="1374"/>
      <c r="J54" s="1375"/>
      <c r="K54" s="1428"/>
      <c r="L54" s="1356"/>
      <c r="M54" s="1356"/>
      <c r="N54" s="1356"/>
      <c r="O54" s="1356"/>
      <c r="P54" s="1356"/>
      <c r="Q54" s="1356"/>
      <c r="R54" s="1356"/>
      <c r="S54" s="1356"/>
      <c r="T54" s="1356"/>
      <c r="U54" s="1356"/>
      <c r="V54" s="1356"/>
      <c r="W54" s="1356"/>
      <c r="X54" s="1356"/>
      <c r="Y54" s="1356"/>
      <c r="Z54" s="1356"/>
      <c r="AA54" s="1356"/>
      <c r="AB54" s="1356"/>
      <c r="AC54" s="1356"/>
      <c r="AD54" s="1356"/>
      <c r="AE54" s="1356"/>
      <c r="AF54" s="1356"/>
      <c r="AG54" s="1356"/>
      <c r="AH54" s="1356"/>
      <c r="AI54" s="1356"/>
      <c r="AJ54" s="1356"/>
      <c r="AK54" s="1356"/>
      <c r="AL54" s="1356"/>
      <c r="AM54" s="1356"/>
      <c r="AN54" s="1428"/>
      <c r="AO54" s="1356"/>
      <c r="AP54" s="1356"/>
      <c r="AQ54" s="1356"/>
      <c r="AR54" s="1356"/>
      <c r="AS54" s="1356"/>
      <c r="AT54" s="1356"/>
      <c r="AU54" s="1356"/>
      <c r="AV54" s="1356"/>
      <c r="AW54" s="1356"/>
      <c r="AX54" s="1356"/>
      <c r="AY54" s="1356"/>
      <c r="AZ54" s="1356"/>
      <c r="BA54" s="1356"/>
      <c r="BB54" s="1356"/>
      <c r="BC54" s="1356"/>
      <c r="BD54" s="1356"/>
      <c r="BE54" s="1356"/>
      <c r="BF54" s="1356"/>
      <c r="BG54" s="1356"/>
      <c r="BH54" s="1356"/>
      <c r="BI54" s="1356"/>
      <c r="BJ54" s="1356"/>
      <c r="BK54" s="1356"/>
      <c r="BL54" s="1356"/>
      <c r="BM54" s="1356"/>
      <c r="BN54" s="1356"/>
      <c r="BO54" s="1356"/>
      <c r="BP54" s="1356"/>
      <c r="BQ54" s="1529"/>
      <c r="BR54" s="2"/>
      <c r="BS54" s="2"/>
      <c r="BT54" s="1730"/>
      <c r="BU54" s="1731"/>
      <c r="BV54" s="1731"/>
      <c r="BW54" s="1731"/>
      <c r="BX54" s="1731"/>
      <c r="BY54" s="1731"/>
      <c r="BZ54" s="1643"/>
      <c r="CA54" s="1644"/>
      <c r="CB54" s="1644"/>
      <c r="CC54" s="1645"/>
      <c r="CD54" s="1460"/>
      <c r="CE54" s="1461"/>
      <c r="CF54" s="1461"/>
      <c r="CG54" s="1461"/>
      <c r="CH54" s="1461"/>
      <c r="CI54" s="1461"/>
      <c r="CJ54" s="1461"/>
      <c r="CK54" s="1461"/>
      <c r="CL54" s="1461"/>
      <c r="CM54" s="1461"/>
      <c r="CN54" s="1461"/>
      <c r="CO54" s="1462"/>
      <c r="CP54" s="1451"/>
      <c r="CQ54" s="1452"/>
      <c r="CR54" s="1452"/>
      <c r="CS54" s="1453"/>
      <c r="CT54" s="1224"/>
      <c r="CU54" s="1225"/>
      <c r="CV54" s="1225"/>
      <c r="CW54" s="1225"/>
      <c r="CX54" s="1225"/>
      <c r="CY54" s="1225"/>
      <c r="CZ54" s="1225"/>
      <c r="DA54" s="1225"/>
      <c r="DB54" s="1225"/>
      <c r="DC54" s="1225"/>
      <c r="DD54" s="1225"/>
      <c r="DE54" s="1225"/>
      <c r="DF54" s="1225"/>
      <c r="DG54" s="1225"/>
      <c r="DH54" s="1225"/>
      <c r="DI54" s="1225"/>
      <c r="DJ54" s="1225"/>
      <c r="DK54" s="1225"/>
      <c r="DL54" s="1228"/>
      <c r="DM54" s="1229"/>
      <c r="DN54" s="2"/>
      <c r="DO54" s="1171"/>
      <c r="DP54" s="1171"/>
      <c r="DQ54" s="1171"/>
      <c r="DR54" s="1171"/>
      <c r="DS54" s="1171"/>
      <c r="DT54" s="1171"/>
      <c r="DU54" s="1171"/>
      <c r="DV54" s="1171"/>
      <c r="DW54" s="1171"/>
      <c r="DX54" s="1171"/>
      <c r="DY54" s="1171"/>
      <c r="DZ54" s="1171"/>
      <c r="EA54" s="1186"/>
      <c r="EB54" s="1170"/>
      <c r="EC54" s="1171"/>
      <c r="ED54" s="1171"/>
      <c r="EE54" s="1171"/>
      <c r="EF54" s="1171"/>
      <c r="EG54" s="1171"/>
      <c r="EH54" s="1171"/>
      <c r="EI54" s="1171"/>
      <c r="EJ54" s="1171"/>
      <c r="EK54" s="1171"/>
      <c r="EL54" s="1171"/>
      <c r="EM54" s="1171"/>
      <c r="EN54" s="1171"/>
      <c r="EO54" s="1171"/>
      <c r="EP54" s="1171"/>
      <c r="EQ54" s="1171"/>
      <c r="ER54" s="1171"/>
      <c r="ES54" s="1171"/>
      <c r="ET54" s="1171"/>
      <c r="EU54" s="1171"/>
      <c r="EV54" s="1171"/>
      <c r="EW54" s="1171"/>
      <c r="EX54" s="1171"/>
      <c r="EY54" s="1171"/>
      <c r="EZ54" s="2"/>
      <c r="FA54" s="2"/>
      <c r="FB54" s="1572"/>
      <c r="FC54" s="1572"/>
      <c r="FD54" s="1572"/>
      <c r="FE54" s="1572"/>
      <c r="FF54" s="1572"/>
      <c r="FG54" s="1572"/>
      <c r="FH54" s="1572"/>
      <c r="FI54" s="1572"/>
      <c r="FJ54" s="1572"/>
      <c r="FK54" s="1572"/>
      <c r="FL54" s="1573"/>
      <c r="FM54" s="1265"/>
      <c r="FN54" s="1266"/>
      <c r="FO54" s="1266"/>
      <c r="FP54" s="1266"/>
      <c r="FQ54" s="1266"/>
      <c r="FR54" s="1266"/>
      <c r="FS54" s="1266"/>
      <c r="FT54" s="1266"/>
      <c r="FU54" s="1266"/>
      <c r="FV54" s="1266"/>
      <c r="FW54" s="1266"/>
      <c r="FX54" s="1266"/>
      <c r="FY54" s="1266"/>
      <c r="FZ54" s="1266"/>
      <c r="GA54" s="1266"/>
      <c r="GB54" s="1266"/>
      <c r="GC54" s="1266"/>
      <c r="GD54" s="1266"/>
      <c r="GE54" s="1266"/>
      <c r="GF54" s="1267"/>
      <c r="GG54" s="1211"/>
      <c r="GH54" s="1212"/>
      <c r="GI54" s="1212"/>
      <c r="GJ54" s="1212"/>
      <c r="GK54" s="1212"/>
      <c r="GL54" s="1212"/>
      <c r="GM54" s="1212"/>
      <c r="GN54" s="1212"/>
      <c r="GO54" s="1212"/>
      <c r="GP54" s="1212"/>
      <c r="GQ54" s="1212"/>
      <c r="GR54" s="1212"/>
      <c r="GS54" s="1212"/>
      <c r="GT54" s="1212"/>
      <c r="GU54" s="1212"/>
      <c r="GV54" s="1212"/>
      <c r="GW54" s="1212"/>
      <c r="GX54" s="1212"/>
      <c r="GY54" s="1212"/>
      <c r="GZ54" s="1212"/>
      <c r="HA54" s="1246"/>
      <c r="HB54" s="1246"/>
      <c r="HC54" s="1130"/>
      <c r="HD54" s="1127"/>
      <c r="HE54" s="1127"/>
      <c r="HF54" s="1127"/>
      <c r="HG54" s="1127"/>
      <c r="HH54" s="1127"/>
      <c r="HI54" s="1127"/>
      <c r="HJ54" s="1127"/>
      <c r="HK54" s="1127"/>
      <c r="HL54" s="1127"/>
      <c r="HM54" s="1127"/>
      <c r="HN54" s="1127"/>
      <c r="HO54" s="1127"/>
      <c r="HP54" s="1127"/>
      <c r="HQ54" s="1127"/>
      <c r="HR54" s="1127"/>
      <c r="HS54" s="1127"/>
      <c r="HT54" s="1127"/>
      <c r="HU54" s="1127"/>
      <c r="HV54" s="1127"/>
      <c r="HW54" s="1127"/>
      <c r="HX54" s="1246"/>
      <c r="HY54" s="1247"/>
      <c r="HZ54" s="3"/>
    </row>
    <row r="55" spans="1:234" ht="5.25" customHeight="1">
      <c r="A55" s="1373"/>
      <c r="B55" s="1374"/>
      <c r="C55" s="1374"/>
      <c r="D55" s="1374"/>
      <c r="E55" s="1374"/>
      <c r="F55" s="1374"/>
      <c r="G55" s="1374"/>
      <c r="H55" s="1374"/>
      <c r="I55" s="1374"/>
      <c r="J55" s="1375"/>
      <c r="K55" s="1540" t="s">
        <v>80</v>
      </c>
      <c r="L55" s="1491"/>
      <c r="M55" s="1491"/>
      <c r="N55" s="1251" t="str">
        <f>IF(O53="■",換算!BR18&amp;"控除","")</f>
        <v/>
      </c>
      <c r="O55" s="1251"/>
      <c r="P55" s="1251"/>
      <c r="Q55" s="1251"/>
      <c r="R55" s="1251"/>
      <c r="S55" s="1251"/>
      <c r="T55" s="1251"/>
      <c r="U55" s="1251"/>
      <c r="V55" s="1251"/>
      <c r="W55" s="1251"/>
      <c r="X55" s="1251"/>
      <c r="Y55" s="1251"/>
      <c r="Z55" s="1251"/>
      <c r="AA55" s="1251"/>
      <c r="AB55" s="1251" t="str">
        <f>IF(O53="■",入力シート!G8,"")</f>
        <v/>
      </c>
      <c r="AC55" s="1251"/>
      <c r="AD55" s="1251"/>
      <c r="AE55" s="1251"/>
      <c r="AF55" s="1251"/>
      <c r="AG55" s="1251"/>
      <c r="AH55" s="1251"/>
      <c r="AI55" s="1251"/>
      <c r="AJ55" s="1251"/>
      <c r="AK55" s="1491" t="s">
        <v>81</v>
      </c>
      <c r="AL55" s="1491"/>
      <c r="AM55" s="1491"/>
      <c r="AN55" s="1428" t="s">
        <v>82</v>
      </c>
      <c r="AO55" s="1356"/>
      <c r="AP55" s="1356"/>
      <c r="AQ55" s="1356"/>
      <c r="AR55" s="1356"/>
      <c r="AS55" s="1356"/>
      <c r="AT55" s="1356"/>
      <c r="AU55" s="1356"/>
      <c r="AV55" s="1356"/>
      <c r="AW55" s="1251" t="str">
        <f>IF(入力シート!I6="","",入力シート!I6)</f>
        <v/>
      </c>
      <c r="AX55" s="1251"/>
      <c r="AY55" s="1251"/>
      <c r="AZ55" s="1251"/>
      <c r="BA55" s="1251"/>
      <c r="BB55" s="1251"/>
      <c r="BC55" s="1251"/>
      <c r="BD55" s="1251"/>
      <c r="BE55" s="1251"/>
      <c r="BF55" s="1251"/>
      <c r="BG55" s="1251"/>
      <c r="BH55" s="1251"/>
      <c r="BI55" s="1251"/>
      <c r="BJ55" s="1251"/>
      <c r="BK55" s="1251"/>
      <c r="BL55" s="1251"/>
      <c r="BM55" s="1251"/>
      <c r="BN55" s="1251"/>
      <c r="BO55" s="1251"/>
      <c r="BP55" s="1251"/>
      <c r="BQ55" s="1530"/>
      <c r="BR55" s="2"/>
      <c r="BS55" s="2"/>
      <c r="BT55" s="1730"/>
      <c r="BU55" s="1731"/>
      <c r="BV55" s="1731"/>
      <c r="BW55" s="1731"/>
      <c r="BX55" s="1731"/>
      <c r="BY55" s="1731"/>
      <c r="BZ55" s="1643"/>
      <c r="CA55" s="1644"/>
      <c r="CB55" s="1644"/>
      <c r="CC55" s="1645"/>
      <c r="CD55" s="1463"/>
      <c r="CE55" s="1464"/>
      <c r="CF55" s="1464"/>
      <c r="CG55" s="1464"/>
      <c r="CH55" s="1464"/>
      <c r="CI55" s="1464"/>
      <c r="CJ55" s="1464"/>
      <c r="CK55" s="1464"/>
      <c r="CL55" s="1464"/>
      <c r="CM55" s="1464"/>
      <c r="CN55" s="1464"/>
      <c r="CO55" s="1465"/>
      <c r="CP55" s="1454"/>
      <c r="CQ55" s="1455"/>
      <c r="CR55" s="1455"/>
      <c r="CS55" s="1456"/>
      <c r="CT55" s="1224"/>
      <c r="CU55" s="1225"/>
      <c r="CV55" s="1225"/>
      <c r="CW55" s="1225"/>
      <c r="CX55" s="1225"/>
      <c r="CY55" s="1225"/>
      <c r="CZ55" s="1225"/>
      <c r="DA55" s="1225"/>
      <c r="DB55" s="1225"/>
      <c r="DC55" s="1225"/>
      <c r="DD55" s="1225"/>
      <c r="DE55" s="1225"/>
      <c r="DF55" s="1225"/>
      <c r="DG55" s="1225"/>
      <c r="DH55" s="1225"/>
      <c r="DI55" s="1225"/>
      <c r="DJ55" s="1225"/>
      <c r="DK55" s="1225"/>
      <c r="DL55" s="1228"/>
      <c r="DM55" s="1229"/>
      <c r="DN55" s="2"/>
      <c r="DO55" s="1171"/>
      <c r="DP55" s="1171"/>
      <c r="DQ55" s="1171"/>
      <c r="DR55" s="1171"/>
      <c r="DS55" s="1171"/>
      <c r="DT55" s="1171"/>
      <c r="DU55" s="1171"/>
      <c r="DV55" s="1171"/>
      <c r="DW55" s="1171"/>
      <c r="DX55" s="1171"/>
      <c r="DY55" s="1171"/>
      <c r="DZ55" s="1171"/>
      <c r="EA55" s="1186"/>
      <c r="EB55" s="1170"/>
      <c r="EC55" s="1171"/>
      <c r="ED55" s="1171"/>
      <c r="EE55" s="1171"/>
      <c r="EF55" s="1171"/>
      <c r="EG55" s="1171"/>
      <c r="EH55" s="1171"/>
      <c r="EI55" s="1171"/>
      <c r="EJ55" s="1171"/>
      <c r="EK55" s="1171"/>
      <c r="EL55" s="1171"/>
      <c r="EM55" s="1171"/>
      <c r="EN55" s="1171"/>
      <c r="EO55" s="1171"/>
      <c r="EP55" s="1171"/>
      <c r="EQ55" s="1171"/>
      <c r="ER55" s="1171"/>
      <c r="ES55" s="1171"/>
      <c r="ET55" s="1171"/>
      <c r="EU55" s="1171"/>
      <c r="EV55" s="1171"/>
      <c r="EW55" s="1171"/>
      <c r="EX55" s="1171"/>
      <c r="EY55" s="1171"/>
      <c r="EZ55" s="2"/>
      <c r="FA55" s="2"/>
      <c r="FB55" s="1572"/>
      <c r="FC55" s="1572"/>
      <c r="FD55" s="1572"/>
      <c r="FE55" s="1572"/>
      <c r="FF55" s="1572"/>
      <c r="FG55" s="1572"/>
      <c r="FH55" s="1572"/>
      <c r="FI55" s="1572"/>
      <c r="FJ55" s="1572"/>
      <c r="FK55" s="1572"/>
      <c r="FL55" s="1573"/>
      <c r="FM55" s="1265"/>
      <c r="FN55" s="1266"/>
      <c r="FO55" s="1266"/>
      <c r="FP55" s="1266"/>
      <c r="FQ55" s="1266"/>
      <c r="FR55" s="1266"/>
      <c r="FS55" s="1266"/>
      <c r="FT55" s="1266"/>
      <c r="FU55" s="1266"/>
      <c r="FV55" s="1266"/>
      <c r="FW55" s="1266"/>
      <c r="FX55" s="1266"/>
      <c r="FY55" s="1266"/>
      <c r="FZ55" s="1266"/>
      <c r="GA55" s="1266"/>
      <c r="GB55" s="1266"/>
      <c r="GC55" s="1266"/>
      <c r="GD55" s="1266"/>
      <c r="GE55" s="1266"/>
      <c r="GF55" s="1267"/>
      <c r="GG55" s="1311"/>
      <c r="GH55" s="1312"/>
      <c r="GI55" s="1312"/>
      <c r="GJ55" s="1312"/>
      <c r="GK55" s="1312"/>
      <c r="GL55" s="1312"/>
      <c r="GM55" s="1312"/>
      <c r="GN55" s="1312"/>
      <c r="GO55" s="1312"/>
      <c r="GP55" s="1312"/>
      <c r="GQ55" s="1312"/>
      <c r="GR55" s="1312"/>
      <c r="GS55" s="1312"/>
      <c r="GT55" s="1312"/>
      <c r="GU55" s="1312"/>
      <c r="GV55" s="1312"/>
      <c r="GW55" s="1312"/>
      <c r="GX55" s="1312"/>
      <c r="GY55" s="1312"/>
      <c r="GZ55" s="1312"/>
      <c r="HA55" s="1309"/>
      <c r="HB55" s="1309"/>
      <c r="HC55" s="1131"/>
      <c r="HD55" s="1132"/>
      <c r="HE55" s="1132"/>
      <c r="HF55" s="1132"/>
      <c r="HG55" s="1132"/>
      <c r="HH55" s="1132"/>
      <c r="HI55" s="1132"/>
      <c r="HJ55" s="1132"/>
      <c r="HK55" s="1132"/>
      <c r="HL55" s="1132"/>
      <c r="HM55" s="1132"/>
      <c r="HN55" s="1132"/>
      <c r="HO55" s="1132"/>
      <c r="HP55" s="1132"/>
      <c r="HQ55" s="1132"/>
      <c r="HR55" s="1132"/>
      <c r="HS55" s="1132"/>
      <c r="HT55" s="1132"/>
      <c r="HU55" s="1132"/>
      <c r="HV55" s="1132"/>
      <c r="HW55" s="1132"/>
      <c r="HX55" s="1309"/>
      <c r="HY55" s="1310"/>
      <c r="HZ55" s="3"/>
    </row>
    <row r="56" spans="1:234" ht="5.25" customHeight="1">
      <c r="A56" s="1373"/>
      <c r="B56" s="1374"/>
      <c r="C56" s="1374"/>
      <c r="D56" s="1374"/>
      <c r="E56" s="1374"/>
      <c r="F56" s="1374"/>
      <c r="G56" s="1374"/>
      <c r="H56" s="1374"/>
      <c r="I56" s="1374"/>
      <c r="J56" s="1375"/>
      <c r="K56" s="1540"/>
      <c r="L56" s="1491"/>
      <c r="M56" s="1491"/>
      <c r="N56" s="1251"/>
      <c r="O56" s="1251"/>
      <c r="P56" s="1251"/>
      <c r="Q56" s="1251"/>
      <c r="R56" s="1251"/>
      <c r="S56" s="1251"/>
      <c r="T56" s="1251"/>
      <c r="U56" s="1251"/>
      <c r="V56" s="1251"/>
      <c r="W56" s="1251"/>
      <c r="X56" s="1251"/>
      <c r="Y56" s="1251"/>
      <c r="Z56" s="1251"/>
      <c r="AA56" s="1251"/>
      <c r="AB56" s="1251"/>
      <c r="AC56" s="1251"/>
      <c r="AD56" s="1251"/>
      <c r="AE56" s="1251"/>
      <c r="AF56" s="1251"/>
      <c r="AG56" s="1251"/>
      <c r="AH56" s="1251"/>
      <c r="AI56" s="1251"/>
      <c r="AJ56" s="1251"/>
      <c r="AK56" s="1491"/>
      <c r="AL56" s="1491"/>
      <c r="AM56" s="1491"/>
      <c r="AN56" s="1428"/>
      <c r="AO56" s="1356"/>
      <c r="AP56" s="1356"/>
      <c r="AQ56" s="1356"/>
      <c r="AR56" s="1356"/>
      <c r="AS56" s="1356"/>
      <c r="AT56" s="1356"/>
      <c r="AU56" s="1356"/>
      <c r="AV56" s="1356"/>
      <c r="AW56" s="1251"/>
      <c r="AX56" s="1251"/>
      <c r="AY56" s="1251"/>
      <c r="AZ56" s="1251"/>
      <c r="BA56" s="1251"/>
      <c r="BB56" s="1251"/>
      <c r="BC56" s="1251"/>
      <c r="BD56" s="1251"/>
      <c r="BE56" s="1251"/>
      <c r="BF56" s="1251"/>
      <c r="BG56" s="1251"/>
      <c r="BH56" s="1251"/>
      <c r="BI56" s="1251"/>
      <c r="BJ56" s="1251"/>
      <c r="BK56" s="1251"/>
      <c r="BL56" s="1251"/>
      <c r="BM56" s="1251"/>
      <c r="BN56" s="1251"/>
      <c r="BO56" s="1251"/>
      <c r="BP56" s="1251"/>
      <c r="BQ56" s="1530"/>
      <c r="BR56" s="2"/>
      <c r="BS56" s="2"/>
      <c r="BT56" s="1730"/>
      <c r="BU56" s="1731"/>
      <c r="BV56" s="1731"/>
      <c r="BW56" s="1731"/>
      <c r="BX56" s="1731"/>
      <c r="BY56" s="1731"/>
      <c r="BZ56" s="1643"/>
      <c r="CA56" s="1644"/>
      <c r="CB56" s="1644"/>
      <c r="CC56" s="1645"/>
      <c r="CD56" s="1457" t="s">
        <v>36</v>
      </c>
      <c r="CE56" s="1458"/>
      <c r="CF56" s="1458"/>
      <c r="CG56" s="1458"/>
      <c r="CH56" s="1458"/>
      <c r="CI56" s="1458"/>
      <c r="CJ56" s="1458"/>
      <c r="CK56" s="1458"/>
      <c r="CL56" s="1458"/>
      <c r="CM56" s="1458"/>
      <c r="CN56" s="1458"/>
      <c r="CO56" s="1459"/>
      <c r="CP56" s="1468" t="s">
        <v>490</v>
      </c>
      <c r="CQ56" s="1469"/>
      <c r="CR56" s="1469"/>
      <c r="CS56" s="1470"/>
      <c r="CT56" s="1224"/>
      <c r="CU56" s="1225"/>
      <c r="CV56" s="1225"/>
      <c r="CW56" s="1225"/>
      <c r="CX56" s="1225"/>
      <c r="CY56" s="1225"/>
      <c r="CZ56" s="1225"/>
      <c r="DA56" s="1225"/>
      <c r="DB56" s="1225"/>
      <c r="DC56" s="1225"/>
      <c r="DD56" s="1225"/>
      <c r="DE56" s="1225"/>
      <c r="DF56" s="1225"/>
      <c r="DG56" s="1225"/>
      <c r="DH56" s="1225"/>
      <c r="DI56" s="1225"/>
      <c r="DJ56" s="1225"/>
      <c r="DK56" s="1225"/>
      <c r="DL56" s="1226"/>
      <c r="DM56" s="1227"/>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3"/>
    </row>
    <row r="57" spans="1:234" ht="5.25" customHeight="1">
      <c r="A57" s="1371"/>
      <c r="B57" s="1376"/>
      <c r="C57" s="1376"/>
      <c r="D57" s="1376"/>
      <c r="E57" s="1376"/>
      <c r="F57" s="1376"/>
      <c r="G57" s="1376"/>
      <c r="H57" s="1376"/>
      <c r="I57" s="1376"/>
      <c r="J57" s="1377"/>
      <c r="K57" s="1541"/>
      <c r="L57" s="1492"/>
      <c r="M57" s="1492"/>
      <c r="N57" s="1252"/>
      <c r="O57" s="1252"/>
      <c r="P57" s="1252"/>
      <c r="Q57" s="1252"/>
      <c r="R57" s="1252"/>
      <c r="S57" s="1252"/>
      <c r="T57" s="1252"/>
      <c r="U57" s="1252"/>
      <c r="V57" s="1252"/>
      <c r="W57" s="1252"/>
      <c r="X57" s="1252"/>
      <c r="Y57" s="1252"/>
      <c r="Z57" s="1252"/>
      <c r="AA57" s="1252"/>
      <c r="AB57" s="1252"/>
      <c r="AC57" s="1252"/>
      <c r="AD57" s="1252"/>
      <c r="AE57" s="1252"/>
      <c r="AF57" s="1252"/>
      <c r="AG57" s="1252"/>
      <c r="AH57" s="1252"/>
      <c r="AI57" s="1252"/>
      <c r="AJ57" s="1252"/>
      <c r="AK57" s="1492"/>
      <c r="AL57" s="1492"/>
      <c r="AM57" s="1492"/>
      <c r="AN57" s="1429"/>
      <c r="AO57" s="1357"/>
      <c r="AP57" s="1357"/>
      <c r="AQ57" s="1357"/>
      <c r="AR57" s="1357"/>
      <c r="AS57" s="1357"/>
      <c r="AT57" s="1357"/>
      <c r="AU57" s="1357"/>
      <c r="AV57" s="1357"/>
      <c r="AW57" s="1252"/>
      <c r="AX57" s="1252"/>
      <c r="AY57" s="1252"/>
      <c r="AZ57" s="1252"/>
      <c r="BA57" s="1252"/>
      <c r="BB57" s="1252"/>
      <c r="BC57" s="1252"/>
      <c r="BD57" s="1252"/>
      <c r="BE57" s="1252"/>
      <c r="BF57" s="1252"/>
      <c r="BG57" s="1252"/>
      <c r="BH57" s="1252"/>
      <c r="BI57" s="1252"/>
      <c r="BJ57" s="1252"/>
      <c r="BK57" s="1252"/>
      <c r="BL57" s="1252"/>
      <c r="BM57" s="1252"/>
      <c r="BN57" s="1252"/>
      <c r="BO57" s="1252"/>
      <c r="BP57" s="1252"/>
      <c r="BQ57" s="1531"/>
      <c r="BR57" s="2"/>
      <c r="BS57" s="2"/>
      <c r="BT57" s="1730"/>
      <c r="BU57" s="1731"/>
      <c r="BV57" s="1731"/>
      <c r="BW57" s="1731"/>
      <c r="BX57" s="1731"/>
      <c r="BY57" s="1731"/>
      <c r="BZ57" s="1643"/>
      <c r="CA57" s="1644"/>
      <c r="CB57" s="1644"/>
      <c r="CC57" s="1645"/>
      <c r="CD57" s="1460"/>
      <c r="CE57" s="1461"/>
      <c r="CF57" s="1461"/>
      <c r="CG57" s="1461"/>
      <c r="CH57" s="1461"/>
      <c r="CI57" s="1461"/>
      <c r="CJ57" s="1461"/>
      <c r="CK57" s="1461"/>
      <c r="CL57" s="1461"/>
      <c r="CM57" s="1461"/>
      <c r="CN57" s="1461"/>
      <c r="CO57" s="1462"/>
      <c r="CP57" s="1451"/>
      <c r="CQ57" s="1452"/>
      <c r="CR57" s="1452"/>
      <c r="CS57" s="1453"/>
      <c r="CT57" s="1224"/>
      <c r="CU57" s="1225"/>
      <c r="CV57" s="1225"/>
      <c r="CW57" s="1225"/>
      <c r="CX57" s="1225"/>
      <c r="CY57" s="1225"/>
      <c r="CZ57" s="1225"/>
      <c r="DA57" s="1225"/>
      <c r="DB57" s="1225"/>
      <c r="DC57" s="1225"/>
      <c r="DD57" s="1225"/>
      <c r="DE57" s="1225"/>
      <c r="DF57" s="1225"/>
      <c r="DG57" s="1225"/>
      <c r="DH57" s="1225"/>
      <c r="DI57" s="1225"/>
      <c r="DJ57" s="1225"/>
      <c r="DK57" s="1225"/>
      <c r="DL57" s="1228"/>
      <c r="DM57" s="1229"/>
      <c r="DN57" s="2"/>
      <c r="DO57" s="1175" t="s">
        <v>114</v>
      </c>
      <c r="DP57" s="1175"/>
      <c r="DQ57" s="1175"/>
      <c r="DR57" s="1175"/>
      <c r="DS57" s="1175"/>
      <c r="DT57" s="1175"/>
      <c r="DU57" s="1175"/>
      <c r="DV57" s="1175"/>
      <c r="DW57" s="1175"/>
      <c r="DX57" s="1175"/>
      <c r="DY57" s="1175"/>
      <c r="DZ57" s="1175"/>
      <c r="EA57" s="1175"/>
      <c r="EB57" s="1175"/>
      <c r="EC57" s="1175"/>
      <c r="ED57" s="1175"/>
      <c r="EE57" s="1175"/>
      <c r="EF57" s="1175"/>
      <c r="EG57" s="1175"/>
      <c r="EH57" s="1175"/>
      <c r="EI57" s="1175"/>
      <c r="EJ57" s="1175"/>
      <c r="EK57" s="1175"/>
      <c r="EL57" s="1175"/>
      <c r="EM57" s="1175"/>
      <c r="EN57" s="1175"/>
      <c r="EO57" s="1175"/>
      <c r="EP57" s="1175"/>
      <c r="EQ57" s="1175"/>
      <c r="ER57" s="1175"/>
      <c r="ES57" s="1175"/>
      <c r="ET57" s="1175"/>
      <c r="EU57" s="1175"/>
      <c r="EV57" s="1175"/>
      <c r="EW57" s="1175"/>
      <c r="EX57" s="1175"/>
      <c r="EY57" s="1175"/>
      <c r="EZ57" s="1175"/>
      <c r="FA57" s="1175"/>
      <c r="FB57" s="1175"/>
      <c r="FC57" s="1175"/>
      <c r="FD57" s="1175"/>
      <c r="FE57" s="1175"/>
      <c r="FF57" s="1175"/>
      <c r="FG57" s="1175"/>
      <c r="FH57" s="1175"/>
      <c r="FI57" s="1175"/>
      <c r="FJ57" s="1175"/>
      <c r="FK57" s="1175"/>
      <c r="FL57" s="1175"/>
      <c r="FM57" s="1175"/>
      <c r="FN57" s="1175"/>
      <c r="FO57" s="1175"/>
      <c r="FP57" s="1175"/>
      <c r="FQ57" s="1175"/>
      <c r="FR57" s="1175"/>
      <c r="FS57" s="1175"/>
      <c r="FT57" s="1175"/>
      <c r="FU57" s="1175"/>
      <c r="FV57" s="1175"/>
      <c r="FW57" s="1175"/>
      <c r="FX57" s="1175"/>
      <c r="FY57" s="1175"/>
      <c r="FZ57" s="1175"/>
      <c r="GA57" s="1175"/>
      <c r="GB57" s="1175"/>
      <c r="GC57" s="1175"/>
      <c r="GD57" s="1175"/>
      <c r="GE57" s="1175"/>
      <c r="GF57" s="1175"/>
      <c r="GG57" s="1175"/>
      <c r="GH57" s="1175"/>
      <c r="GI57" s="1175"/>
      <c r="GJ57" s="1175"/>
      <c r="GK57" s="1175"/>
      <c r="GL57" s="1175"/>
      <c r="GM57" s="1175"/>
      <c r="GN57" s="1175"/>
      <c r="GO57" s="1175"/>
      <c r="GP57" s="1175"/>
      <c r="GQ57" s="1175"/>
      <c r="GR57" s="1175"/>
      <c r="GS57" s="1175"/>
      <c r="GT57" s="1175"/>
      <c r="GU57" s="1175"/>
      <c r="GV57" s="1175"/>
      <c r="GW57" s="1175"/>
      <c r="GX57" s="1175"/>
      <c r="GY57" s="1175"/>
      <c r="GZ57" s="1175"/>
      <c r="HA57" s="1175"/>
      <c r="HB57" s="1175"/>
      <c r="HC57" s="1175"/>
      <c r="HD57" s="1175"/>
      <c r="HE57" s="1175"/>
      <c r="HF57" s="1175"/>
      <c r="HG57" s="1175"/>
      <c r="HH57" s="1175"/>
      <c r="HI57" s="1175"/>
      <c r="HJ57" s="1175"/>
      <c r="HK57" s="1175"/>
      <c r="HL57" s="1175"/>
      <c r="HM57" s="1175"/>
      <c r="HN57" s="1175"/>
      <c r="HO57" s="1175"/>
      <c r="HP57" s="1175"/>
      <c r="HQ57" s="1175"/>
      <c r="HR57" s="1175"/>
      <c r="HS57" s="1175"/>
      <c r="HT57" s="1175"/>
      <c r="HU57" s="1175"/>
      <c r="HV57" s="1175"/>
      <c r="HW57" s="1175"/>
      <c r="HX57" s="1175"/>
      <c r="HY57" s="1175"/>
      <c r="HZ57" s="3"/>
    </row>
    <row r="58" spans="1:234" ht="5.25" customHeight="1">
      <c r="A58" s="1373" t="s">
        <v>512</v>
      </c>
      <c r="B58" s="1374"/>
      <c r="C58" s="1374"/>
      <c r="D58" s="1374"/>
      <c r="E58" s="1374"/>
      <c r="F58" s="1374"/>
      <c r="G58" s="1374"/>
      <c r="H58" s="1374"/>
      <c r="I58" s="1374"/>
      <c r="J58" s="1375"/>
      <c r="K58" s="1428">
        <v>1</v>
      </c>
      <c r="L58" s="1430"/>
      <c r="M58" s="1299" t="s">
        <v>399</v>
      </c>
      <c r="N58" s="1300"/>
      <c r="O58" s="1300"/>
      <c r="P58" s="1300"/>
      <c r="Q58" s="1300"/>
      <c r="R58" s="1300"/>
      <c r="S58" s="1334"/>
      <c r="T58" s="1493" t="str">
        <f>IF(T60="","",IF(T60=AA17,AA15,VLOOKUP(T60,入力シート!O85:P93,2,FALSE)))</f>
        <v/>
      </c>
      <c r="U58" s="1494"/>
      <c r="V58" s="1494"/>
      <c r="W58" s="1494"/>
      <c r="X58" s="1494"/>
      <c r="Y58" s="1494"/>
      <c r="Z58" s="1494"/>
      <c r="AA58" s="1494"/>
      <c r="AB58" s="1494"/>
      <c r="AC58" s="1494"/>
      <c r="AD58" s="1494"/>
      <c r="AE58" s="1494"/>
      <c r="AF58" s="1494"/>
      <c r="AG58" s="1494"/>
      <c r="AH58" s="1494"/>
      <c r="AI58" s="1494"/>
      <c r="AJ58" s="1494"/>
      <c r="AK58" s="1202"/>
      <c r="AL58" s="1202"/>
      <c r="AM58" s="1497"/>
      <c r="AN58" s="1300" t="s">
        <v>83</v>
      </c>
      <c r="AO58" s="1300"/>
      <c r="AP58" s="1300"/>
      <c r="AQ58" s="1300"/>
      <c r="AR58" s="1300"/>
      <c r="AS58" s="1300"/>
      <c r="AT58" s="1300"/>
      <c r="AU58" s="1300"/>
      <c r="AV58" s="1300"/>
      <c r="AW58" s="1300"/>
      <c r="AX58" s="1300"/>
      <c r="AY58" s="1300"/>
      <c r="AZ58" s="1493" t="str">
        <f>IF(入力シート!Y94&gt;=1,VLOOKUP(1,入力シート!Y84:AO93,17,FALSE),"")</f>
        <v/>
      </c>
      <c r="BA58" s="1494"/>
      <c r="BB58" s="1494"/>
      <c r="BC58" s="1494"/>
      <c r="BD58" s="1494"/>
      <c r="BE58" s="1494"/>
      <c r="BF58" s="1494"/>
      <c r="BG58" s="1494"/>
      <c r="BH58" s="1494"/>
      <c r="BI58" s="1494"/>
      <c r="BJ58" s="1494"/>
      <c r="BK58" s="1494"/>
      <c r="BL58" s="1494"/>
      <c r="BM58" s="1494"/>
      <c r="BN58" s="1494"/>
      <c r="BO58" s="1494"/>
      <c r="BP58" s="1494"/>
      <c r="BQ58" s="1518"/>
      <c r="BR58" s="2"/>
      <c r="BS58" s="2"/>
      <c r="BT58" s="1730"/>
      <c r="BU58" s="1731"/>
      <c r="BV58" s="1731"/>
      <c r="BW58" s="1731"/>
      <c r="BX58" s="1731"/>
      <c r="BY58" s="1731"/>
      <c r="BZ58" s="1646"/>
      <c r="CA58" s="1647"/>
      <c r="CB58" s="1647"/>
      <c r="CC58" s="1648"/>
      <c r="CD58" s="1463"/>
      <c r="CE58" s="1464"/>
      <c r="CF58" s="1464"/>
      <c r="CG58" s="1464"/>
      <c r="CH58" s="1464"/>
      <c r="CI58" s="1464"/>
      <c r="CJ58" s="1464"/>
      <c r="CK58" s="1464"/>
      <c r="CL58" s="1464"/>
      <c r="CM58" s="1464"/>
      <c r="CN58" s="1464"/>
      <c r="CO58" s="1465"/>
      <c r="CP58" s="1454"/>
      <c r="CQ58" s="1455"/>
      <c r="CR58" s="1455"/>
      <c r="CS58" s="1456"/>
      <c r="CT58" s="1224"/>
      <c r="CU58" s="1225"/>
      <c r="CV58" s="1225"/>
      <c r="CW58" s="1225"/>
      <c r="CX58" s="1225"/>
      <c r="CY58" s="1225"/>
      <c r="CZ58" s="1225"/>
      <c r="DA58" s="1225"/>
      <c r="DB58" s="1225"/>
      <c r="DC58" s="1225"/>
      <c r="DD58" s="1225"/>
      <c r="DE58" s="1225"/>
      <c r="DF58" s="1225"/>
      <c r="DG58" s="1225"/>
      <c r="DH58" s="1225"/>
      <c r="DI58" s="1225"/>
      <c r="DJ58" s="1225"/>
      <c r="DK58" s="1225"/>
      <c r="DL58" s="1228"/>
      <c r="DM58" s="1229"/>
      <c r="DN58" s="2"/>
      <c r="DO58" s="1175"/>
      <c r="DP58" s="1175"/>
      <c r="DQ58" s="1175"/>
      <c r="DR58" s="1175"/>
      <c r="DS58" s="1175"/>
      <c r="DT58" s="1175"/>
      <c r="DU58" s="1175"/>
      <c r="DV58" s="1175"/>
      <c r="DW58" s="1175"/>
      <c r="DX58" s="1175"/>
      <c r="DY58" s="1175"/>
      <c r="DZ58" s="1175"/>
      <c r="EA58" s="1175"/>
      <c r="EB58" s="1175"/>
      <c r="EC58" s="1175"/>
      <c r="ED58" s="1175"/>
      <c r="EE58" s="1175"/>
      <c r="EF58" s="1175"/>
      <c r="EG58" s="1175"/>
      <c r="EH58" s="1175"/>
      <c r="EI58" s="1175"/>
      <c r="EJ58" s="1175"/>
      <c r="EK58" s="1175"/>
      <c r="EL58" s="1175"/>
      <c r="EM58" s="1175"/>
      <c r="EN58" s="1175"/>
      <c r="EO58" s="1175"/>
      <c r="EP58" s="1175"/>
      <c r="EQ58" s="1175"/>
      <c r="ER58" s="1175"/>
      <c r="ES58" s="1175"/>
      <c r="ET58" s="1175"/>
      <c r="EU58" s="1175"/>
      <c r="EV58" s="1175"/>
      <c r="EW58" s="1175"/>
      <c r="EX58" s="1175"/>
      <c r="EY58" s="1175"/>
      <c r="EZ58" s="1175"/>
      <c r="FA58" s="1175"/>
      <c r="FB58" s="1175"/>
      <c r="FC58" s="1175"/>
      <c r="FD58" s="1175"/>
      <c r="FE58" s="1175"/>
      <c r="FF58" s="1175"/>
      <c r="FG58" s="1175"/>
      <c r="FH58" s="1175"/>
      <c r="FI58" s="1175"/>
      <c r="FJ58" s="1175"/>
      <c r="FK58" s="1175"/>
      <c r="FL58" s="1175"/>
      <c r="FM58" s="1175"/>
      <c r="FN58" s="1175"/>
      <c r="FO58" s="1175"/>
      <c r="FP58" s="1175"/>
      <c r="FQ58" s="1175"/>
      <c r="FR58" s="1175"/>
      <c r="FS58" s="1175"/>
      <c r="FT58" s="1175"/>
      <c r="FU58" s="1175"/>
      <c r="FV58" s="1175"/>
      <c r="FW58" s="1175"/>
      <c r="FX58" s="1175"/>
      <c r="FY58" s="1175"/>
      <c r="FZ58" s="1175"/>
      <c r="GA58" s="1175"/>
      <c r="GB58" s="1175"/>
      <c r="GC58" s="1175"/>
      <c r="GD58" s="1175"/>
      <c r="GE58" s="1175"/>
      <c r="GF58" s="1175"/>
      <c r="GG58" s="1175"/>
      <c r="GH58" s="1175"/>
      <c r="GI58" s="1175"/>
      <c r="GJ58" s="1175"/>
      <c r="GK58" s="1175"/>
      <c r="GL58" s="1175"/>
      <c r="GM58" s="1175"/>
      <c r="GN58" s="1175"/>
      <c r="GO58" s="1175"/>
      <c r="GP58" s="1175"/>
      <c r="GQ58" s="1175"/>
      <c r="GR58" s="1175"/>
      <c r="GS58" s="1175"/>
      <c r="GT58" s="1175"/>
      <c r="GU58" s="1175"/>
      <c r="GV58" s="1175"/>
      <c r="GW58" s="1175"/>
      <c r="GX58" s="1175"/>
      <c r="GY58" s="1175"/>
      <c r="GZ58" s="1175"/>
      <c r="HA58" s="1175"/>
      <c r="HB58" s="1175"/>
      <c r="HC58" s="1175"/>
      <c r="HD58" s="1175"/>
      <c r="HE58" s="1175"/>
      <c r="HF58" s="1175"/>
      <c r="HG58" s="1175"/>
      <c r="HH58" s="1175"/>
      <c r="HI58" s="1175"/>
      <c r="HJ58" s="1175"/>
      <c r="HK58" s="1175"/>
      <c r="HL58" s="1175"/>
      <c r="HM58" s="1175"/>
      <c r="HN58" s="1175"/>
      <c r="HO58" s="1175"/>
      <c r="HP58" s="1175"/>
      <c r="HQ58" s="1175"/>
      <c r="HR58" s="1175"/>
      <c r="HS58" s="1175"/>
      <c r="HT58" s="1175"/>
      <c r="HU58" s="1175"/>
      <c r="HV58" s="1175"/>
      <c r="HW58" s="1175"/>
      <c r="HX58" s="1175"/>
      <c r="HY58" s="1175"/>
      <c r="HZ58" s="3"/>
    </row>
    <row r="59" spans="1:234" ht="5.25" customHeight="1">
      <c r="A59" s="1373"/>
      <c r="B59" s="1374"/>
      <c r="C59" s="1374"/>
      <c r="D59" s="1374"/>
      <c r="E59" s="1374"/>
      <c r="F59" s="1374"/>
      <c r="G59" s="1374"/>
      <c r="H59" s="1374"/>
      <c r="I59" s="1374"/>
      <c r="J59" s="1375"/>
      <c r="K59" s="1428"/>
      <c r="L59" s="1430"/>
      <c r="M59" s="1301"/>
      <c r="N59" s="1302"/>
      <c r="O59" s="1302"/>
      <c r="P59" s="1302"/>
      <c r="Q59" s="1302"/>
      <c r="R59" s="1302"/>
      <c r="S59" s="1335"/>
      <c r="T59" s="1495"/>
      <c r="U59" s="1496"/>
      <c r="V59" s="1496"/>
      <c r="W59" s="1496"/>
      <c r="X59" s="1496"/>
      <c r="Y59" s="1496"/>
      <c r="Z59" s="1496"/>
      <c r="AA59" s="1496"/>
      <c r="AB59" s="1496"/>
      <c r="AC59" s="1496"/>
      <c r="AD59" s="1496"/>
      <c r="AE59" s="1496"/>
      <c r="AF59" s="1496"/>
      <c r="AG59" s="1496"/>
      <c r="AH59" s="1496"/>
      <c r="AI59" s="1496"/>
      <c r="AJ59" s="1496"/>
      <c r="AK59" s="1204"/>
      <c r="AL59" s="1204"/>
      <c r="AM59" s="1205"/>
      <c r="AN59" s="1300"/>
      <c r="AO59" s="1300"/>
      <c r="AP59" s="1300"/>
      <c r="AQ59" s="1300"/>
      <c r="AR59" s="1300"/>
      <c r="AS59" s="1300"/>
      <c r="AT59" s="1300"/>
      <c r="AU59" s="1300"/>
      <c r="AV59" s="1300"/>
      <c r="AW59" s="1300"/>
      <c r="AX59" s="1300"/>
      <c r="AY59" s="1300"/>
      <c r="AZ59" s="1493"/>
      <c r="BA59" s="1494"/>
      <c r="BB59" s="1494"/>
      <c r="BC59" s="1494"/>
      <c r="BD59" s="1494"/>
      <c r="BE59" s="1494"/>
      <c r="BF59" s="1494"/>
      <c r="BG59" s="1494"/>
      <c r="BH59" s="1494"/>
      <c r="BI59" s="1494"/>
      <c r="BJ59" s="1494"/>
      <c r="BK59" s="1494"/>
      <c r="BL59" s="1494"/>
      <c r="BM59" s="1494"/>
      <c r="BN59" s="1494"/>
      <c r="BO59" s="1494"/>
      <c r="BP59" s="1494"/>
      <c r="BQ59" s="1518"/>
      <c r="BR59" s="2"/>
      <c r="BS59" s="2"/>
      <c r="BT59" s="1730"/>
      <c r="BU59" s="1731"/>
      <c r="BV59" s="1731"/>
      <c r="BW59" s="1731"/>
      <c r="BX59" s="1731"/>
      <c r="BY59" s="1731"/>
      <c r="BZ59" s="1457" t="s">
        <v>37</v>
      </c>
      <c r="CA59" s="1458"/>
      <c r="CB59" s="1458"/>
      <c r="CC59" s="1458"/>
      <c r="CD59" s="1458"/>
      <c r="CE59" s="1458"/>
      <c r="CF59" s="1458"/>
      <c r="CG59" s="1458"/>
      <c r="CH59" s="1458"/>
      <c r="CI59" s="1458"/>
      <c r="CJ59" s="1458"/>
      <c r="CK59" s="1458"/>
      <c r="CL59" s="1458"/>
      <c r="CM59" s="1458"/>
      <c r="CN59" s="1458"/>
      <c r="CO59" s="1459"/>
      <c r="CP59" s="1468" t="s">
        <v>405</v>
      </c>
      <c r="CQ59" s="1469"/>
      <c r="CR59" s="1469"/>
      <c r="CS59" s="1470"/>
      <c r="CT59" s="1224" t="str">
        <f>IF(入力シート!C30="","",入力シート!G30)</f>
        <v/>
      </c>
      <c r="CU59" s="1225"/>
      <c r="CV59" s="1225"/>
      <c r="CW59" s="1225"/>
      <c r="CX59" s="1225"/>
      <c r="CY59" s="1225"/>
      <c r="CZ59" s="1225"/>
      <c r="DA59" s="1225"/>
      <c r="DB59" s="1225"/>
      <c r="DC59" s="1225"/>
      <c r="DD59" s="1225"/>
      <c r="DE59" s="1225"/>
      <c r="DF59" s="1225"/>
      <c r="DG59" s="1225"/>
      <c r="DH59" s="1225"/>
      <c r="DI59" s="1225"/>
      <c r="DJ59" s="1225"/>
      <c r="DK59" s="1225"/>
      <c r="DL59" s="1226"/>
      <c r="DM59" s="1227"/>
      <c r="DN59" s="2"/>
      <c r="DO59" s="1171"/>
      <c r="DP59" s="1171"/>
      <c r="DQ59" s="1171"/>
      <c r="DR59" s="1171"/>
      <c r="DS59" s="1171"/>
      <c r="DT59" s="1171"/>
      <c r="DU59" s="1171"/>
      <c r="DV59" s="1171"/>
      <c r="DW59" s="1171"/>
      <c r="DX59" s="1171"/>
      <c r="DY59" s="1171"/>
      <c r="DZ59" s="1171"/>
      <c r="EA59" s="1171"/>
      <c r="EB59" s="1171"/>
      <c r="EC59" s="1171"/>
      <c r="ED59" s="1171"/>
      <c r="EE59" s="1171"/>
      <c r="EF59" s="1171"/>
      <c r="EG59" s="1171"/>
      <c r="EH59" s="1171"/>
      <c r="EI59" s="1171"/>
      <c r="EJ59" s="1186"/>
      <c r="EK59" s="1170" t="s">
        <v>103</v>
      </c>
      <c r="EL59" s="1171"/>
      <c r="EM59" s="1171"/>
      <c r="EN59" s="1171"/>
      <c r="EO59" s="1171"/>
      <c r="EP59" s="1171"/>
      <c r="EQ59" s="1171"/>
      <c r="ER59" s="1171"/>
      <c r="ES59" s="1171"/>
      <c r="ET59" s="1171"/>
      <c r="EU59" s="1171"/>
      <c r="EV59" s="1171"/>
      <c r="EW59" s="1171"/>
      <c r="EX59" s="1171"/>
      <c r="EY59" s="1171"/>
      <c r="EZ59" s="1171"/>
      <c r="FA59" s="1259"/>
      <c r="FB59" s="1790" t="s">
        <v>104</v>
      </c>
      <c r="FC59" s="1171"/>
      <c r="FD59" s="1171"/>
      <c r="FE59" s="1171"/>
      <c r="FF59" s="1171"/>
      <c r="FG59" s="1171"/>
      <c r="FH59" s="1171"/>
      <c r="FI59" s="1171"/>
      <c r="FJ59" s="1171"/>
      <c r="FK59" s="1171"/>
      <c r="FL59" s="1171"/>
      <c r="FM59" s="1171"/>
      <c r="FN59" s="1171"/>
      <c r="FO59" s="1171"/>
      <c r="FP59" s="1171"/>
      <c r="FQ59" s="1171"/>
      <c r="FR59" s="1186"/>
      <c r="FS59" s="1423" t="s">
        <v>117</v>
      </c>
      <c r="FT59" s="1424"/>
      <c r="FU59" s="1424"/>
      <c r="FV59" s="1424"/>
      <c r="FW59" s="1424"/>
      <c r="FX59" s="1424"/>
      <c r="FY59" s="1424"/>
      <c r="FZ59" s="1424"/>
      <c r="GA59" s="1424"/>
      <c r="GB59" s="1424"/>
      <c r="GC59" s="1424"/>
      <c r="GD59" s="1424"/>
      <c r="GE59" s="1424"/>
      <c r="GF59" s="1424"/>
      <c r="GG59" s="1424"/>
      <c r="GH59" s="1424"/>
      <c r="GI59" s="1424"/>
      <c r="GJ59" s="1424"/>
      <c r="GK59" s="1424"/>
      <c r="GL59" s="1424"/>
      <c r="GM59" s="1425"/>
      <c r="GN59" s="1170" t="s">
        <v>115</v>
      </c>
      <c r="GO59" s="1171"/>
      <c r="GP59" s="1171"/>
      <c r="GQ59" s="1171"/>
      <c r="GR59" s="1171"/>
      <c r="GS59" s="1171"/>
      <c r="GT59" s="1171"/>
      <c r="GU59" s="1171"/>
      <c r="GV59" s="1171"/>
      <c r="GW59" s="1171"/>
      <c r="GX59" s="1171"/>
      <c r="GY59" s="1171"/>
      <c r="GZ59" s="1171"/>
      <c r="HA59" s="1171"/>
      <c r="HB59" s="1171"/>
      <c r="HC59" s="1171"/>
      <c r="HD59" s="1259"/>
      <c r="HE59" s="1792" t="s">
        <v>116</v>
      </c>
      <c r="HF59" s="1424"/>
      <c r="HG59" s="1424"/>
      <c r="HH59" s="1424"/>
      <c r="HI59" s="1424"/>
      <c r="HJ59" s="1424"/>
      <c r="HK59" s="1424"/>
      <c r="HL59" s="1424"/>
      <c r="HM59" s="1424"/>
      <c r="HN59" s="1424"/>
      <c r="HO59" s="1424"/>
      <c r="HP59" s="1424"/>
      <c r="HQ59" s="1424"/>
      <c r="HR59" s="1424"/>
      <c r="HS59" s="1424"/>
      <c r="HT59" s="1424"/>
      <c r="HU59" s="1424"/>
      <c r="HV59" s="1424"/>
      <c r="HW59" s="1424"/>
      <c r="HX59" s="1424"/>
      <c r="HY59" s="1424"/>
      <c r="HZ59" s="3"/>
    </row>
    <row r="60" spans="1:234" ht="5.25" customHeight="1">
      <c r="A60" s="1373"/>
      <c r="B60" s="1374"/>
      <c r="C60" s="1374"/>
      <c r="D60" s="1374"/>
      <c r="E60" s="1374"/>
      <c r="F60" s="1374"/>
      <c r="G60" s="1374"/>
      <c r="H60" s="1374"/>
      <c r="I60" s="1374"/>
      <c r="J60" s="1375"/>
      <c r="K60" s="1428"/>
      <c r="L60" s="1430"/>
      <c r="M60" s="1299" t="s">
        <v>7</v>
      </c>
      <c r="N60" s="1300"/>
      <c r="O60" s="1300"/>
      <c r="P60" s="1300"/>
      <c r="Q60" s="1300"/>
      <c r="R60" s="1300"/>
      <c r="S60" s="1300"/>
      <c r="T60" s="1488" t="str">
        <f>IF(入力シート!Y94&gt;=1,VLOOKUP(1,入力シート!Y84:AP93,18,FALSE),"")</f>
        <v/>
      </c>
      <c r="U60" s="1354"/>
      <c r="V60" s="1354"/>
      <c r="W60" s="1354"/>
      <c r="X60" s="1354"/>
      <c r="Y60" s="1354"/>
      <c r="Z60" s="1354"/>
      <c r="AA60" s="1354"/>
      <c r="AB60" s="1354"/>
      <c r="AC60" s="1354"/>
      <c r="AD60" s="1354"/>
      <c r="AE60" s="1354"/>
      <c r="AF60" s="1354"/>
      <c r="AG60" s="1354"/>
      <c r="AH60" s="1354"/>
      <c r="AI60" s="1354"/>
      <c r="AJ60" s="1354"/>
      <c r="AK60" s="1354"/>
      <c r="AL60" s="1354"/>
      <c r="AM60" s="1490"/>
      <c r="AN60" s="1300"/>
      <c r="AO60" s="1300"/>
      <c r="AP60" s="1300"/>
      <c r="AQ60" s="1300"/>
      <c r="AR60" s="1300"/>
      <c r="AS60" s="1300"/>
      <c r="AT60" s="1300"/>
      <c r="AU60" s="1300"/>
      <c r="AV60" s="1300"/>
      <c r="AW60" s="1300"/>
      <c r="AX60" s="1300"/>
      <c r="AY60" s="1300"/>
      <c r="AZ60" s="1493"/>
      <c r="BA60" s="1494"/>
      <c r="BB60" s="1494"/>
      <c r="BC60" s="1494"/>
      <c r="BD60" s="1494"/>
      <c r="BE60" s="1494"/>
      <c r="BF60" s="1494"/>
      <c r="BG60" s="1494"/>
      <c r="BH60" s="1494"/>
      <c r="BI60" s="1494"/>
      <c r="BJ60" s="1494"/>
      <c r="BK60" s="1494"/>
      <c r="BL60" s="1494"/>
      <c r="BM60" s="1494"/>
      <c r="BN60" s="1494"/>
      <c r="BO60" s="1494"/>
      <c r="BP60" s="1494"/>
      <c r="BQ60" s="1518"/>
      <c r="BR60" s="2"/>
      <c r="BS60" s="2"/>
      <c r="BT60" s="1730"/>
      <c r="BU60" s="1731"/>
      <c r="BV60" s="1731"/>
      <c r="BW60" s="1731"/>
      <c r="BX60" s="1731"/>
      <c r="BY60" s="1731"/>
      <c r="BZ60" s="1460"/>
      <c r="CA60" s="1461"/>
      <c r="CB60" s="1461"/>
      <c r="CC60" s="1461"/>
      <c r="CD60" s="1461"/>
      <c r="CE60" s="1461"/>
      <c r="CF60" s="1461"/>
      <c r="CG60" s="1461"/>
      <c r="CH60" s="1461"/>
      <c r="CI60" s="1461"/>
      <c r="CJ60" s="1461"/>
      <c r="CK60" s="1461"/>
      <c r="CL60" s="1461"/>
      <c r="CM60" s="1461"/>
      <c r="CN60" s="1461"/>
      <c r="CO60" s="1462"/>
      <c r="CP60" s="1451"/>
      <c r="CQ60" s="1452"/>
      <c r="CR60" s="1452"/>
      <c r="CS60" s="1453"/>
      <c r="CT60" s="1224"/>
      <c r="CU60" s="1225"/>
      <c r="CV60" s="1225"/>
      <c r="CW60" s="1225"/>
      <c r="CX60" s="1225"/>
      <c r="CY60" s="1225"/>
      <c r="CZ60" s="1225"/>
      <c r="DA60" s="1225"/>
      <c r="DB60" s="1225"/>
      <c r="DC60" s="1225"/>
      <c r="DD60" s="1225"/>
      <c r="DE60" s="1225"/>
      <c r="DF60" s="1225"/>
      <c r="DG60" s="1225"/>
      <c r="DH60" s="1225"/>
      <c r="DI60" s="1225"/>
      <c r="DJ60" s="1225"/>
      <c r="DK60" s="1225"/>
      <c r="DL60" s="1228"/>
      <c r="DM60" s="1229"/>
      <c r="DN60" s="2"/>
      <c r="DO60" s="1188"/>
      <c r="DP60" s="1188"/>
      <c r="DQ60" s="1188"/>
      <c r="DR60" s="1188"/>
      <c r="DS60" s="1188"/>
      <c r="DT60" s="1188"/>
      <c r="DU60" s="1188"/>
      <c r="DV60" s="1188"/>
      <c r="DW60" s="1188"/>
      <c r="DX60" s="1188"/>
      <c r="DY60" s="1188"/>
      <c r="DZ60" s="1188"/>
      <c r="EA60" s="1188"/>
      <c r="EB60" s="1188"/>
      <c r="EC60" s="1188"/>
      <c r="ED60" s="1188"/>
      <c r="EE60" s="1188"/>
      <c r="EF60" s="1188"/>
      <c r="EG60" s="1188"/>
      <c r="EH60" s="1188"/>
      <c r="EI60" s="1188"/>
      <c r="EJ60" s="1189"/>
      <c r="EK60" s="1172"/>
      <c r="EL60" s="1173"/>
      <c r="EM60" s="1173"/>
      <c r="EN60" s="1173"/>
      <c r="EO60" s="1173"/>
      <c r="EP60" s="1173"/>
      <c r="EQ60" s="1173"/>
      <c r="ER60" s="1173"/>
      <c r="ES60" s="1173"/>
      <c r="ET60" s="1173"/>
      <c r="EU60" s="1173"/>
      <c r="EV60" s="1173"/>
      <c r="EW60" s="1173"/>
      <c r="EX60" s="1173"/>
      <c r="EY60" s="1173"/>
      <c r="EZ60" s="1173"/>
      <c r="FA60" s="1260"/>
      <c r="FB60" s="1791"/>
      <c r="FC60" s="1188"/>
      <c r="FD60" s="1188"/>
      <c r="FE60" s="1188"/>
      <c r="FF60" s="1188"/>
      <c r="FG60" s="1188"/>
      <c r="FH60" s="1188"/>
      <c r="FI60" s="1188"/>
      <c r="FJ60" s="1188"/>
      <c r="FK60" s="1188"/>
      <c r="FL60" s="1188"/>
      <c r="FM60" s="1188"/>
      <c r="FN60" s="1188"/>
      <c r="FO60" s="1188"/>
      <c r="FP60" s="1188"/>
      <c r="FQ60" s="1188"/>
      <c r="FR60" s="1189"/>
      <c r="FS60" s="1218"/>
      <c r="FT60" s="1219"/>
      <c r="FU60" s="1219"/>
      <c r="FV60" s="1219"/>
      <c r="FW60" s="1219"/>
      <c r="FX60" s="1219"/>
      <c r="FY60" s="1219"/>
      <c r="FZ60" s="1219"/>
      <c r="GA60" s="1219"/>
      <c r="GB60" s="1219"/>
      <c r="GC60" s="1219"/>
      <c r="GD60" s="1219"/>
      <c r="GE60" s="1219"/>
      <c r="GF60" s="1219"/>
      <c r="GG60" s="1219"/>
      <c r="GH60" s="1219"/>
      <c r="GI60" s="1219"/>
      <c r="GJ60" s="1219"/>
      <c r="GK60" s="1219"/>
      <c r="GL60" s="1219"/>
      <c r="GM60" s="1220"/>
      <c r="GN60" s="1172"/>
      <c r="GO60" s="1173"/>
      <c r="GP60" s="1173"/>
      <c r="GQ60" s="1173"/>
      <c r="GR60" s="1173"/>
      <c r="GS60" s="1173"/>
      <c r="GT60" s="1173"/>
      <c r="GU60" s="1173"/>
      <c r="GV60" s="1173"/>
      <c r="GW60" s="1173"/>
      <c r="GX60" s="1173"/>
      <c r="GY60" s="1173"/>
      <c r="GZ60" s="1173"/>
      <c r="HA60" s="1173"/>
      <c r="HB60" s="1173"/>
      <c r="HC60" s="1173"/>
      <c r="HD60" s="1260"/>
      <c r="HE60" s="1553"/>
      <c r="HF60" s="1219"/>
      <c r="HG60" s="1219"/>
      <c r="HH60" s="1219"/>
      <c r="HI60" s="1219"/>
      <c r="HJ60" s="1219"/>
      <c r="HK60" s="1219"/>
      <c r="HL60" s="1219"/>
      <c r="HM60" s="1219"/>
      <c r="HN60" s="1219"/>
      <c r="HO60" s="1219"/>
      <c r="HP60" s="1219"/>
      <c r="HQ60" s="1219"/>
      <c r="HR60" s="1219"/>
      <c r="HS60" s="1219"/>
      <c r="HT60" s="1219"/>
      <c r="HU60" s="1219"/>
      <c r="HV60" s="1219"/>
      <c r="HW60" s="1219"/>
      <c r="HX60" s="1219"/>
      <c r="HY60" s="1219"/>
      <c r="HZ60" s="3"/>
    </row>
    <row r="61" spans="1:234" ht="5.25" customHeight="1">
      <c r="A61" s="1373"/>
      <c r="B61" s="1374"/>
      <c r="C61" s="1374"/>
      <c r="D61" s="1374"/>
      <c r="E61" s="1374"/>
      <c r="F61" s="1374"/>
      <c r="G61" s="1374"/>
      <c r="H61" s="1374"/>
      <c r="I61" s="1374"/>
      <c r="J61" s="1375"/>
      <c r="K61" s="1428"/>
      <c r="L61" s="1430"/>
      <c r="M61" s="1299"/>
      <c r="N61" s="1300"/>
      <c r="O61" s="1300"/>
      <c r="P61" s="1300"/>
      <c r="Q61" s="1300"/>
      <c r="R61" s="1300"/>
      <c r="S61" s="1300"/>
      <c r="T61" s="1431"/>
      <c r="U61" s="1489"/>
      <c r="V61" s="1489"/>
      <c r="W61" s="1489"/>
      <c r="X61" s="1489"/>
      <c r="Y61" s="1489"/>
      <c r="Z61" s="1489"/>
      <c r="AA61" s="1489"/>
      <c r="AB61" s="1489"/>
      <c r="AC61" s="1489"/>
      <c r="AD61" s="1489"/>
      <c r="AE61" s="1489"/>
      <c r="AF61" s="1489"/>
      <c r="AG61" s="1489"/>
      <c r="AH61" s="1489"/>
      <c r="AI61" s="1489"/>
      <c r="AJ61" s="1489"/>
      <c r="AK61" s="1489"/>
      <c r="AL61" s="1489"/>
      <c r="AM61" s="1432"/>
      <c r="AN61" s="1300"/>
      <c r="AO61" s="1300"/>
      <c r="AP61" s="1300"/>
      <c r="AQ61" s="1300"/>
      <c r="AR61" s="1300"/>
      <c r="AS61" s="1300"/>
      <c r="AT61" s="1300"/>
      <c r="AU61" s="1300"/>
      <c r="AV61" s="1300"/>
      <c r="AW61" s="1300"/>
      <c r="AX61" s="1300"/>
      <c r="AY61" s="1300"/>
      <c r="AZ61" s="1495"/>
      <c r="BA61" s="1496"/>
      <c r="BB61" s="1496"/>
      <c r="BC61" s="1496"/>
      <c r="BD61" s="1496"/>
      <c r="BE61" s="1496"/>
      <c r="BF61" s="1496"/>
      <c r="BG61" s="1496"/>
      <c r="BH61" s="1496"/>
      <c r="BI61" s="1496"/>
      <c r="BJ61" s="1496"/>
      <c r="BK61" s="1496"/>
      <c r="BL61" s="1496"/>
      <c r="BM61" s="1496"/>
      <c r="BN61" s="1496"/>
      <c r="BO61" s="1496"/>
      <c r="BP61" s="1496"/>
      <c r="BQ61" s="1519"/>
      <c r="BR61" s="2"/>
      <c r="BS61" s="2"/>
      <c r="BT61" s="1730"/>
      <c r="BU61" s="1731"/>
      <c r="BV61" s="1731"/>
      <c r="BW61" s="1731"/>
      <c r="BX61" s="1731"/>
      <c r="BY61" s="1731"/>
      <c r="BZ61" s="1555"/>
      <c r="CA61" s="1556"/>
      <c r="CB61" s="1556"/>
      <c r="CC61" s="1556"/>
      <c r="CD61" s="1556"/>
      <c r="CE61" s="1556"/>
      <c r="CF61" s="1556"/>
      <c r="CG61" s="1556"/>
      <c r="CH61" s="1556"/>
      <c r="CI61" s="1556"/>
      <c r="CJ61" s="1556"/>
      <c r="CK61" s="1556"/>
      <c r="CL61" s="1556"/>
      <c r="CM61" s="1556"/>
      <c r="CN61" s="1556"/>
      <c r="CO61" s="1557"/>
      <c r="CP61" s="1481"/>
      <c r="CQ61" s="1482"/>
      <c r="CR61" s="1482"/>
      <c r="CS61" s="1483"/>
      <c r="CT61" s="1511"/>
      <c r="CU61" s="1512"/>
      <c r="CV61" s="1512"/>
      <c r="CW61" s="1512"/>
      <c r="CX61" s="1512"/>
      <c r="CY61" s="1512"/>
      <c r="CZ61" s="1512"/>
      <c r="DA61" s="1512"/>
      <c r="DB61" s="1512"/>
      <c r="DC61" s="1512"/>
      <c r="DD61" s="1512"/>
      <c r="DE61" s="1512"/>
      <c r="DF61" s="1512"/>
      <c r="DG61" s="1512"/>
      <c r="DH61" s="1512"/>
      <c r="DI61" s="1512"/>
      <c r="DJ61" s="1512"/>
      <c r="DK61" s="1512"/>
      <c r="DL61" s="1313"/>
      <c r="DM61" s="1314"/>
      <c r="DN61" s="2"/>
      <c r="DO61" s="1353" t="s">
        <v>34</v>
      </c>
      <c r="DP61" s="1354"/>
      <c r="DQ61" s="1354"/>
      <c r="DR61" s="1354"/>
      <c r="DS61" s="1354"/>
      <c r="DT61" s="1354"/>
      <c r="DU61" s="1354"/>
      <c r="DV61" s="1354"/>
      <c r="DW61" s="1354"/>
      <c r="DX61" s="1354"/>
      <c r="DY61" s="1490"/>
      <c r="DZ61" s="1799" t="s">
        <v>118</v>
      </c>
      <c r="EA61" s="1800"/>
      <c r="EB61" s="1800"/>
      <c r="EC61" s="1800"/>
      <c r="ED61" s="1800"/>
      <c r="EE61" s="1800"/>
      <c r="EF61" s="1800"/>
      <c r="EG61" s="1800"/>
      <c r="EH61" s="1800"/>
      <c r="EI61" s="1800"/>
      <c r="EJ61" s="1800"/>
      <c r="EK61" s="1786"/>
      <c r="EL61" s="1787"/>
      <c r="EM61" s="1787"/>
      <c r="EN61" s="1787"/>
      <c r="EO61" s="1787"/>
      <c r="EP61" s="1787"/>
      <c r="EQ61" s="1787"/>
      <c r="ER61" s="1787"/>
      <c r="ES61" s="1787"/>
      <c r="ET61" s="1787"/>
      <c r="EU61" s="1787"/>
      <c r="EV61" s="1787"/>
      <c r="EW61" s="1787"/>
      <c r="EX61" s="1787"/>
      <c r="EY61" s="1787"/>
      <c r="EZ61" s="1793" t="s">
        <v>151</v>
      </c>
      <c r="FA61" s="1793"/>
      <c r="FB61" s="1303"/>
      <c r="FC61" s="1304"/>
      <c r="FD61" s="1304"/>
      <c r="FE61" s="1304"/>
      <c r="FF61" s="1304"/>
      <c r="FG61" s="1304"/>
      <c r="FH61" s="1304"/>
      <c r="FI61" s="1304"/>
      <c r="FJ61" s="1304"/>
      <c r="FK61" s="1304"/>
      <c r="FL61" s="1304"/>
      <c r="FM61" s="1304"/>
      <c r="FN61" s="1304"/>
      <c r="FO61" s="1304"/>
      <c r="FP61" s="1304"/>
      <c r="FQ61" s="1793" t="s">
        <v>151</v>
      </c>
      <c r="FR61" s="1793"/>
      <c r="FS61" s="1303"/>
      <c r="FT61" s="1304"/>
      <c r="FU61" s="1304"/>
      <c r="FV61" s="1304"/>
      <c r="FW61" s="1304"/>
      <c r="FX61" s="1304"/>
      <c r="FY61" s="1304"/>
      <c r="FZ61" s="1304"/>
      <c r="GA61" s="1304"/>
      <c r="GB61" s="1304"/>
      <c r="GC61" s="1304"/>
      <c r="GD61" s="1304"/>
      <c r="GE61" s="1304"/>
      <c r="GF61" s="1304"/>
      <c r="GG61" s="1304"/>
      <c r="GH61" s="1304"/>
      <c r="GI61" s="1304"/>
      <c r="GJ61" s="1304"/>
      <c r="GK61" s="1304"/>
      <c r="GL61" s="1793" t="s">
        <v>151</v>
      </c>
      <c r="GM61" s="1793"/>
      <c r="GN61" s="1303"/>
      <c r="GO61" s="1304"/>
      <c r="GP61" s="1304"/>
      <c r="GQ61" s="1304"/>
      <c r="GR61" s="1304"/>
      <c r="GS61" s="1304"/>
      <c r="GT61" s="1304"/>
      <c r="GU61" s="1304"/>
      <c r="GV61" s="1304"/>
      <c r="GW61" s="1304"/>
      <c r="GX61" s="1304"/>
      <c r="GY61" s="1304"/>
      <c r="GZ61" s="1304"/>
      <c r="HA61" s="1304"/>
      <c r="HB61" s="1304"/>
      <c r="HC61" s="1793" t="s">
        <v>151</v>
      </c>
      <c r="HD61" s="1793"/>
      <c r="HE61" s="1297" t="s">
        <v>121</v>
      </c>
      <c r="HF61" s="1298"/>
      <c r="HG61" s="1304"/>
      <c r="HH61" s="1304"/>
      <c r="HI61" s="1304"/>
      <c r="HJ61" s="1304"/>
      <c r="HK61" s="1304"/>
      <c r="HL61" s="1304"/>
      <c r="HM61" s="1304"/>
      <c r="HN61" s="1304"/>
      <c r="HO61" s="1304"/>
      <c r="HP61" s="1304"/>
      <c r="HQ61" s="1304"/>
      <c r="HR61" s="1304"/>
      <c r="HS61" s="1304"/>
      <c r="HT61" s="1304"/>
      <c r="HU61" s="1304"/>
      <c r="HV61" s="1304"/>
      <c r="HW61" s="1304"/>
      <c r="HX61" s="1793" t="s">
        <v>151</v>
      </c>
      <c r="HY61" s="1794"/>
      <c r="HZ61" s="3"/>
    </row>
    <row r="62" spans="1:234" ht="5.25" customHeight="1">
      <c r="A62" s="1373"/>
      <c r="B62" s="1374"/>
      <c r="C62" s="1374"/>
      <c r="D62" s="1374"/>
      <c r="E62" s="1374"/>
      <c r="F62" s="1374"/>
      <c r="G62" s="1374"/>
      <c r="H62" s="1374"/>
      <c r="I62" s="1374"/>
      <c r="J62" s="1375"/>
      <c r="K62" s="1428"/>
      <c r="L62" s="1430"/>
      <c r="M62" s="1215" t="s">
        <v>8</v>
      </c>
      <c r="N62" s="1216"/>
      <c r="O62" s="1216"/>
      <c r="P62" s="1216"/>
      <c r="Q62" s="1216"/>
      <c r="R62" s="1216"/>
      <c r="S62" s="1418"/>
      <c r="T62" s="1263" t="str">
        <f>IF(入力シート!Y94&gt;=1,VLOOKUP(1,入力シート!$Y$84:$AL$93,3,FALSE),"")</f>
        <v/>
      </c>
      <c r="U62" s="1241"/>
      <c r="V62" s="1378"/>
      <c r="W62" s="1263" t="str">
        <f>IF(入力シート!Y94&gt;=1,VLOOKUP(1,入力シート!$Y$84:$AL$93,4,FALSE),"")</f>
        <v/>
      </c>
      <c r="X62" s="1241"/>
      <c r="Y62" s="1378"/>
      <c r="Z62" s="1263" t="str">
        <f>IF(入力シート!Y94&gt;=1,VLOOKUP(1,入力シート!$Y$84:$AL$93,5,FALSE),"")</f>
        <v/>
      </c>
      <c r="AA62" s="1241"/>
      <c r="AB62" s="1378"/>
      <c r="AC62" s="1263" t="str">
        <f>IF(入力シート!Y94&gt;=1,VLOOKUP(1,入力シート!$Y$84:$AL$93,6,FALSE),"")</f>
        <v/>
      </c>
      <c r="AD62" s="1241"/>
      <c r="AE62" s="1378"/>
      <c r="AF62" s="1263" t="str">
        <f>IF(入力シート!Y94&gt;=1,VLOOKUP(1,入力シート!$Y$84:$AL$93,7,FALSE),"")</f>
        <v/>
      </c>
      <c r="AG62" s="1241"/>
      <c r="AH62" s="1378"/>
      <c r="AI62" s="1263" t="str">
        <f>IF(入力シート!Y94&gt;=1,VLOOKUP(1,入力シート!$Y$84:$AL$93,8,FALSE),"")</f>
        <v/>
      </c>
      <c r="AJ62" s="1241"/>
      <c r="AK62" s="1378"/>
      <c r="AL62" s="1263" t="str">
        <f>IF(入力シート!Y94&gt;=1,VLOOKUP(1,入力シート!$Y$84:$AL$93,9,FALSE),"")</f>
        <v/>
      </c>
      <c r="AM62" s="1241"/>
      <c r="AN62" s="1378"/>
      <c r="AO62" s="1263" t="str">
        <f>IF(入力シート!Y94&gt;=1,VLOOKUP(1,入力シート!$Y$84:$AL$93,10,FALSE),"")</f>
        <v/>
      </c>
      <c r="AP62" s="1241"/>
      <c r="AQ62" s="1378"/>
      <c r="AR62" s="1263" t="str">
        <f>IF(入力シート!Y94&gt;=1,VLOOKUP(1,入力シート!$Y$84:$AL$93,11,FALSE),"")</f>
        <v/>
      </c>
      <c r="AS62" s="1241"/>
      <c r="AT62" s="1378"/>
      <c r="AU62" s="1263" t="str">
        <f>IF(入力シート!Y94&gt;=1,VLOOKUP(1,入力シート!$Y$84:$AL$93,12,FALSE),"")</f>
        <v/>
      </c>
      <c r="AV62" s="1241"/>
      <c r="AW62" s="1378"/>
      <c r="AX62" s="1263" t="str">
        <f>IF(入力シート!Y94&gt;=1,VLOOKUP(1,入力シート!$Y$84:$AL$93,13,FALSE),"")</f>
        <v/>
      </c>
      <c r="AY62" s="1241"/>
      <c r="AZ62" s="1378"/>
      <c r="BA62" s="1263" t="str">
        <f>IF(入力シート!Y94&gt;=1,VLOOKUP(1,入力シート!$Y$84:$AL$93,14,FALSE),"")</f>
        <v/>
      </c>
      <c r="BB62" s="1241"/>
      <c r="BC62" s="1378"/>
      <c r="BD62" s="1279"/>
      <c r="BE62" s="1280"/>
      <c r="BF62" s="1280"/>
      <c r="BG62" s="1280"/>
      <c r="BH62" s="1280"/>
      <c r="BI62" s="1280"/>
      <c r="BJ62" s="1280"/>
      <c r="BK62" s="1280"/>
      <c r="BL62" s="1280"/>
      <c r="BM62" s="1280"/>
      <c r="BN62" s="1280"/>
      <c r="BO62" s="1280"/>
      <c r="BP62" s="1280"/>
      <c r="BQ62" s="1280"/>
      <c r="BR62" s="2"/>
      <c r="BS62" s="2"/>
      <c r="BT62" s="1728" t="s">
        <v>42</v>
      </c>
      <c r="BU62" s="1729"/>
      <c r="BV62" s="1729"/>
      <c r="BW62" s="1729"/>
      <c r="BX62" s="1729"/>
      <c r="BY62" s="1729"/>
      <c r="BZ62" s="1631" t="s">
        <v>19</v>
      </c>
      <c r="CA62" s="1632"/>
      <c r="CB62" s="1632"/>
      <c r="CC62" s="1633"/>
      <c r="CD62" s="1623" t="s">
        <v>20</v>
      </c>
      <c r="CE62" s="1624"/>
      <c r="CF62" s="1624"/>
      <c r="CG62" s="1624"/>
      <c r="CH62" s="1624"/>
      <c r="CI62" s="1624"/>
      <c r="CJ62" s="1624"/>
      <c r="CK62" s="1624"/>
      <c r="CL62" s="1624"/>
      <c r="CM62" s="1624"/>
      <c r="CN62" s="1624"/>
      <c r="CO62" s="1625"/>
      <c r="CP62" s="1654" t="s">
        <v>39</v>
      </c>
      <c r="CQ62" s="1655"/>
      <c r="CR62" s="1655"/>
      <c r="CS62" s="1656"/>
      <c r="CT62" s="1652" t="str">
        <f>IF(換算!AO9="","",換算!AO9)</f>
        <v/>
      </c>
      <c r="CU62" s="1653"/>
      <c r="CV62" s="1653"/>
      <c r="CW62" s="1653"/>
      <c r="CX62" s="1653"/>
      <c r="CY62" s="1653"/>
      <c r="CZ62" s="1653"/>
      <c r="DA62" s="1653"/>
      <c r="DB62" s="1653"/>
      <c r="DC62" s="1653"/>
      <c r="DD62" s="1653"/>
      <c r="DE62" s="1653"/>
      <c r="DF62" s="1653"/>
      <c r="DG62" s="1653"/>
      <c r="DH62" s="1653"/>
      <c r="DI62" s="1653"/>
      <c r="DJ62" s="1653"/>
      <c r="DK62" s="1653"/>
      <c r="DL62" s="1228"/>
      <c r="DM62" s="1229"/>
      <c r="DN62" s="2"/>
      <c r="DO62" s="1355"/>
      <c r="DP62" s="1356"/>
      <c r="DQ62" s="1356"/>
      <c r="DR62" s="1356"/>
      <c r="DS62" s="1356"/>
      <c r="DT62" s="1356"/>
      <c r="DU62" s="1356"/>
      <c r="DV62" s="1356"/>
      <c r="DW62" s="1356"/>
      <c r="DX62" s="1356"/>
      <c r="DY62" s="1430"/>
      <c r="DZ62" s="1799"/>
      <c r="EA62" s="1800"/>
      <c r="EB62" s="1800"/>
      <c r="EC62" s="1800"/>
      <c r="ED62" s="1800"/>
      <c r="EE62" s="1800"/>
      <c r="EF62" s="1800"/>
      <c r="EG62" s="1800"/>
      <c r="EH62" s="1800"/>
      <c r="EI62" s="1800"/>
      <c r="EJ62" s="1800"/>
      <c r="EK62" s="1786"/>
      <c r="EL62" s="1787"/>
      <c r="EM62" s="1787"/>
      <c r="EN62" s="1787"/>
      <c r="EO62" s="1787"/>
      <c r="EP62" s="1787"/>
      <c r="EQ62" s="1787"/>
      <c r="ER62" s="1787"/>
      <c r="ES62" s="1787"/>
      <c r="ET62" s="1787"/>
      <c r="EU62" s="1787"/>
      <c r="EV62" s="1787"/>
      <c r="EW62" s="1787"/>
      <c r="EX62" s="1787"/>
      <c r="EY62" s="1787"/>
      <c r="EZ62" s="1795"/>
      <c r="FA62" s="1795"/>
      <c r="FB62" s="1305"/>
      <c r="FC62" s="1306"/>
      <c r="FD62" s="1306"/>
      <c r="FE62" s="1306"/>
      <c r="FF62" s="1306"/>
      <c r="FG62" s="1306"/>
      <c r="FH62" s="1306"/>
      <c r="FI62" s="1306"/>
      <c r="FJ62" s="1306"/>
      <c r="FK62" s="1306"/>
      <c r="FL62" s="1306"/>
      <c r="FM62" s="1306"/>
      <c r="FN62" s="1306"/>
      <c r="FO62" s="1306"/>
      <c r="FP62" s="1306"/>
      <c r="FQ62" s="1795"/>
      <c r="FR62" s="1795"/>
      <c r="FS62" s="1305"/>
      <c r="FT62" s="1306"/>
      <c r="FU62" s="1306"/>
      <c r="FV62" s="1306"/>
      <c r="FW62" s="1306"/>
      <c r="FX62" s="1306"/>
      <c r="FY62" s="1306"/>
      <c r="FZ62" s="1306"/>
      <c r="GA62" s="1306"/>
      <c r="GB62" s="1306"/>
      <c r="GC62" s="1306"/>
      <c r="GD62" s="1306"/>
      <c r="GE62" s="1306"/>
      <c r="GF62" s="1306"/>
      <c r="GG62" s="1306"/>
      <c r="GH62" s="1306"/>
      <c r="GI62" s="1306"/>
      <c r="GJ62" s="1306"/>
      <c r="GK62" s="1306"/>
      <c r="GL62" s="1795"/>
      <c r="GM62" s="1795"/>
      <c r="GN62" s="1305"/>
      <c r="GO62" s="1306"/>
      <c r="GP62" s="1306"/>
      <c r="GQ62" s="1306"/>
      <c r="GR62" s="1306"/>
      <c r="GS62" s="1306"/>
      <c r="GT62" s="1306"/>
      <c r="GU62" s="1306"/>
      <c r="GV62" s="1306"/>
      <c r="GW62" s="1306"/>
      <c r="GX62" s="1306"/>
      <c r="GY62" s="1306"/>
      <c r="GZ62" s="1306"/>
      <c r="HA62" s="1306"/>
      <c r="HB62" s="1306"/>
      <c r="HC62" s="1795"/>
      <c r="HD62" s="1795"/>
      <c r="HE62" s="1299"/>
      <c r="HF62" s="1300"/>
      <c r="HG62" s="1306"/>
      <c r="HH62" s="1306"/>
      <c r="HI62" s="1306"/>
      <c r="HJ62" s="1306"/>
      <c r="HK62" s="1306"/>
      <c r="HL62" s="1306"/>
      <c r="HM62" s="1306"/>
      <c r="HN62" s="1306"/>
      <c r="HO62" s="1306"/>
      <c r="HP62" s="1306"/>
      <c r="HQ62" s="1306"/>
      <c r="HR62" s="1306"/>
      <c r="HS62" s="1306"/>
      <c r="HT62" s="1306"/>
      <c r="HU62" s="1306"/>
      <c r="HV62" s="1306"/>
      <c r="HW62" s="1306"/>
      <c r="HX62" s="1795"/>
      <c r="HY62" s="1796"/>
      <c r="HZ62" s="3"/>
    </row>
    <row r="63" spans="1:234" ht="5.25" customHeight="1">
      <c r="A63" s="1373"/>
      <c r="B63" s="1374"/>
      <c r="C63" s="1374"/>
      <c r="D63" s="1374"/>
      <c r="E63" s="1374"/>
      <c r="F63" s="1374"/>
      <c r="G63" s="1374"/>
      <c r="H63" s="1374"/>
      <c r="I63" s="1374"/>
      <c r="J63" s="1375"/>
      <c r="K63" s="1431"/>
      <c r="L63" s="1432"/>
      <c r="M63" s="1218"/>
      <c r="N63" s="1219"/>
      <c r="O63" s="1219"/>
      <c r="P63" s="1219"/>
      <c r="Q63" s="1219"/>
      <c r="R63" s="1219"/>
      <c r="S63" s="1419"/>
      <c r="T63" s="1516"/>
      <c r="U63" s="1243"/>
      <c r="V63" s="1517"/>
      <c r="W63" s="1516"/>
      <c r="X63" s="1243"/>
      <c r="Y63" s="1517"/>
      <c r="Z63" s="1516"/>
      <c r="AA63" s="1243"/>
      <c r="AB63" s="1517"/>
      <c r="AC63" s="1516"/>
      <c r="AD63" s="1243"/>
      <c r="AE63" s="1517"/>
      <c r="AF63" s="1516"/>
      <c r="AG63" s="1243"/>
      <c r="AH63" s="1517"/>
      <c r="AI63" s="1516"/>
      <c r="AJ63" s="1243"/>
      <c r="AK63" s="1517"/>
      <c r="AL63" s="1516"/>
      <c r="AM63" s="1243"/>
      <c r="AN63" s="1517"/>
      <c r="AO63" s="1516"/>
      <c r="AP63" s="1243"/>
      <c r="AQ63" s="1517"/>
      <c r="AR63" s="1516"/>
      <c r="AS63" s="1243"/>
      <c r="AT63" s="1517"/>
      <c r="AU63" s="1516"/>
      <c r="AV63" s="1243"/>
      <c r="AW63" s="1517"/>
      <c r="AX63" s="1516"/>
      <c r="AY63" s="1243"/>
      <c r="AZ63" s="1517"/>
      <c r="BA63" s="1516"/>
      <c r="BB63" s="1243"/>
      <c r="BC63" s="1517"/>
      <c r="BD63" s="1396"/>
      <c r="BE63" s="1397"/>
      <c r="BF63" s="1397"/>
      <c r="BG63" s="1397"/>
      <c r="BH63" s="1397"/>
      <c r="BI63" s="1397"/>
      <c r="BJ63" s="1397"/>
      <c r="BK63" s="1397"/>
      <c r="BL63" s="1397"/>
      <c r="BM63" s="1397"/>
      <c r="BN63" s="1397"/>
      <c r="BO63" s="1397"/>
      <c r="BP63" s="1397"/>
      <c r="BQ63" s="1397"/>
      <c r="BR63" s="2"/>
      <c r="BS63" s="2"/>
      <c r="BT63" s="1730"/>
      <c r="BU63" s="1731"/>
      <c r="BV63" s="1731"/>
      <c r="BW63" s="1731"/>
      <c r="BX63" s="1731"/>
      <c r="BY63" s="1731"/>
      <c r="BZ63" s="1634"/>
      <c r="CA63" s="1635"/>
      <c r="CB63" s="1635"/>
      <c r="CC63" s="1636"/>
      <c r="CD63" s="1460"/>
      <c r="CE63" s="1461"/>
      <c r="CF63" s="1461"/>
      <c r="CG63" s="1461"/>
      <c r="CH63" s="1461"/>
      <c r="CI63" s="1461"/>
      <c r="CJ63" s="1461"/>
      <c r="CK63" s="1461"/>
      <c r="CL63" s="1461"/>
      <c r="CM63" s="1461"/>
      <c r="CN63" s="1461"/>
      <c r="CO63" s="1462"/>
      <c r="CP63" s="1451"/>
      <c r="CQ63" s="1452"/>
      <c r="CR63" s="1452"/>
      <c r="CS63" s="1453"/>
      <c r="CT63" s="1224"/>
      <c r="CU63" s="1225"/>
      <c r="CV63" s="1225"/>
      <c r="CW63" s="1225"/>
      <c r="CX63" s="1225"/>
      <c r="CY63" s="1225"/>
      <c r="CZ63" s="1225"/>
      <c r="DA63" s="1225"/>
      <c r="DB63" s="1225"/>
      <c r="DC63" s="1225"/>
      <c r="DD63" s="1225"/>
      <c r="DE63" s="1225"/>
      <c r="DF63" s="1225"/>
      <c r="DG63" s="1225"/>
      <c r="DH63" s="1225"/>
      <c r="DI63" s="1225"/>
      <c r="DJ63" s="1225"/>
      <c r="DK63" s="1225"/>
      <c r="DL63" s="1228"/>
      <c r="DM63" s="1229"/>
      <c r="DN63" s="2"/>
      <c r="DO63" s="1355"/>
      <c r="DP63" s="1356"/>
      <c r="DQ63" s="1356"/>
      <c r="DR63" s="1356"/>
      <c r="DS63" s="1356"/>
      <c r="DT63" s="1356"/>
      <c r="DU63" s="1356"/>
      <c r="DV63" s="1356"/>
      <c r="DW63" s="1356"/>
      <c r="DX63" s="1356"/>
      <c r="DY63" s="1430"/>
      <c r="DZ63" s="1799"/>
      <c r="EA63" s="1800"/>
      <c r="EB63" s="1800"/>
      <c r="EC63" s="1800"/>
      <c r="ED63" s="1800"/>
      <c r="EE63" s="1800"/>
      <c r="EF63" s="1800"/>
      <c r="EG63" s="1800"/>
      <c r="EH63" s="1800"/>
      <c r="EI63" s="1800"/>
      <c r="EJ63" s="1800"/>
      <c r="EK63" s="1786"/>
      <c r="EL63" s="1787"/>
      <c r="EM63" s="1787"/>
      <c r="EN63" s="1787"/>
      <c r="EO63" s="1787"/>
      <c r="EP63" s="1787"/>
      <c r="EQ63" s="1787"/>
      <c r="ER63" s="1787"/>
      <c r="ES63" s="1787"/>
      <c r="ET63" s="1787"/>
      <c r="EU63" s="1787"/>
      <c r="EV63" s="1787"/>
      <c r="EW63" s="1787"/>
      <c r="EX63" s="1787"/>
      <c r="EY63" s="1787"/>
      <c r="EZ63" s="1795"/>
      <c r="FA63" s="1795"/>
      <c r="FB63" s="1305"/>
      <c r="FC63" s="1306"/>
      <c r="FD63" s="1306"/>
      <c r="FE63" s="1306"/>
      <c r="FF63" s="1306"/>
      <c r="FG63" s="1306"/>
      <c r="FH63" s="1306"/>
      <c r="FI63" s="1306"/>
      <c r="FJ63" s="1306"/>
      <c r="FK63" s="1306"/>
      <c r="FL63" s="1306"/>
      <c r="FM63" s="1306"/>
      <c r="FN63" s="1306"/>
      <c r="FO63" s="1306"/>
      <c r="FP63" s="1306"/>
      <c r="FQ63" s="1795"/>
      <c r="FR63" s="1795"/>
      <c r="FS63" s="1305"/>
      <c r="FT63" s="1306"/>
      <c r="FU63" s="1306"/>
      <c r="FV63" s="1306"/>
      <c r="FW63" s="1306"/>
      <c r="FX63" s="1306"/>
      <c r="FY63" s="1306"/>
      <c r="FZ63" s="1306"/>
      <c r="GA63" s="1306"/>
      <c r="GB63" s="1306"/>
      <c r="GC63" s="1306"/>
      <c r="GD63" s="1306"/>
      <c r="GE63" s="1306"/>
      <c r="GF63" s="1306"/>
      <c r="GG63" s="1306"/>
      <c r="GH63" s="1306"/>
      <c r="GI63" s="1306"/>
      <c r="GJ63" s="1306"/>
      <c r="GK63" s="1306"/>
      <c r="GL63" s="1795"/>
      <c r="GM63" s="1795"/>
      <c r="GN63" s="1305"/>
      <c r="GO63" s="1306"/>
      <c r="GP63" s="1306"/>
      <c r="GQ63" s="1306"/>
      <c r="GR63" s="1306"/>
      <c r="GS63" s="1306"/>
      <c r="GT63" s="1306"/>
      <c r="GU63" s="1306"/>
      <c r="GV63" s="1306"/>
      <c r="GW63" s="1306"/>
      <c r="GX63" s="1306"/>
      <c r="GY63" s="1306"/>
      <c r="GZ63" s="1306"/>
      <c r="HA63" s="1306"/>
      <c r="HB63" s="1306"/>
      <c r="HC63" s="1795"/>
      <c r="HD63" s="1795"/>
      <c r="HE63" s="1299"/>
      <c r="HF63" s="1300"/>
      <c r="HG63" s="1306"/>
      <c r="HH63" s="1306"/>
      <c r="HI63" s="1306"/>
      <c r="HJ63" s="1306"/>
      <c r="HK63" s="1306"/>
      <c r="HL63" s="1306"/>
      <c r="HM63" s="1306"/>
      <c r="HN63" s="1306"/>
      <c r="HO63" s="1306"/>
      <c r="HP63" s="1306"/>
      <c r="HQ63" s="1306"/>
      <c r="HR63" s="1306"/>
      <c r="HS63" s="1306"/>
      <c r="HT63" s="1306"/>
      <c r="HU63" s="1306"/>
      <c r="HV63" s="1306"/>
      <c r="HW63" s="1306"/>
      <c r="HX63" s="1795"/>
      <c r="HY63" s="1796"/>
      <c r="HZ63" s="3"/>
    </row>
    <row r="64" spans="1:234" ht="5.25" customHeight="1">
      <c r="A64" s="1373"/>
      <c r="B64" s="1374"/>
      <c r="C64" s="1374"/>
      <c r="D64" s="1374"/>
      <c r="E64" s="1374"/>
      <c r="F64" s="1374"/>
      <c r="G64" s="1374"/>
      <c r="H64" s="1374"/>
      <c r="I64" s="1374"/>
      <c r="J64" s="1375"/>
      <c r="K64" s="1488">
        <v>2</v>
      </c>
      <c r="L64" s="1490"/>
      <c r="M64" s="1297" t="s">
        <v>399</v>
      </c>
      <c r="N64" s="1298"/>
      <c r="O64" s="1298"/>
      <c r="P64" s="1298"/>
      <c r="Q64" s="1298"/>
      <c r="R64" s="1298"/>
      <c r="S64" s="1532"/>
      <c r="T64" s="1533" t="str">
        <f>IF(T66="","",VLOOKUP(T66,入力シート!O85:P93,2,FALSE))</f>
        <v/>
      </c>
      <c r="U64" s="1534"/>
      <c r="V64" s="1534"/>
      <c r="W64" s="1534"/>
      <c r="X64" s="1534"/>
      <c r="Y64" s="1534"/>
      <c r="Z64" s="1534"/>
      <c r="AA64" s="1534"/>
      <c r="AB64" s="1534"/>
      <c r="AC64" s="1534"/>
      <c r="AD64" s="1534"/>
      <c r="AE64" s="1534"/>
      <c r="AF64" s="1534"/>
      <c r="AG64" s="1534"/>
      <c r="AH64" s="1534"/>
      <c r="AI64" s="1534"/>
      <c r="AJ64" s="1534"/>
      <c r="AK64" s="1534"/>
      <c r="AL64" s="1534"/>
      <c r="AM64" s="1535"/>
      <c r="AN64" s="1298" t="s">
        <v>83</v>
      </c>
      <c r="AO64" s="1298"/>
      <c r="AP64" s="1298"/>
      <c r="AQ64" s="1298"/>
      <c r="AR64" s="1298"/>
      <c r="AS64" s="1298"/>
      <c r="AT64" s="1298"/>
      <c r="AU64" s="1298"/>
      <c r="AV64" s="1298"/>
      <c r="AW64" s="1298"/>
      <c r="AX64" s="1298"/>
      <c r="AY64" s="1298"/>
      <c r="AZ64" s="1533" t="str">
        <f>IF(入力シート!Y94&gt;=3,VLOOKUP(2,入力シート!Y84:AO93,17,FALSE),"")</f>
        <v/>
      </c>
      <c r="BA64" s="1534"/>
      <c r="BB64" s="1534"/>
      <c r="BC64" s="1534"/>
      <c r="BD64" s="1534"/>
      <c r="BE64" s="1534"/>
      <c r="BF64" s="1534"/>
      <c r="BG64" s="1534"/>
      <c r="BH64" s="1534"/>
      <c r="BI64" s="1534"/>
      <c r="BJ64" s="1534"/>
      <c r="BK64" s="1534"/>
      <c r="BL64" s="1534"/>
      <c r="BM64" s="1534"/>
      <c r="BN64" s="1534"/>
      <c r="BO64" s="1534"/>
      <c r="BP64" s="1534"/>
      <c r="BQ64" s="1622"/>
      <c r="BR64" s="2"/>
      <c r="BS64" s="2"/>
      <c r="BT64" s="1730"/>
      <c r="BU64" s="1731"/>
      <c r="BV64" s="1731"/>
      <c r="BW64" s="1731"/>
      <c r="BX64" s="1731"/>
      <c r="BY64" s="1731"/>
      <c r="BZ64" s="1634"/>
      <c r="CA64" s="1635"/>
      <c r="CB64" s="1635"/>
      <c r="CC64" s="1636"/>
      <c r="CD64" s="1463"/>
      <c r="CE64" s="1464"/>
      <c r="CF64" s="1464"/>
      <c r="CG64" s="1464"/>
      <c r="CH64" s="1464"/>
      <c r="CI64" s="1464"/>
      <c r="CJ64" s="1464"/>
      <c r="CK64" s="1464"/>
      <c r="CL64" s="1464"/>
      <c r="CM64" s="1464"/>
      <c r="CN64" s="1464"/>
      <c r="CO64" s="1465"/>
      <c r="CP64" s="1454"/>
      <c r="CQ64" s="1455"/>
      <c r="CR64" s="1455"/>
      <c r="CS64" s="1456"/>
      <c r="CT64" s="1224"/>
      <c r="CU64" s="1225"/>
      <c r="CV64" s="1225"/>
      <c r="CW64" s="1225"/>
      <c r="CX64" s="1225"/>
      <c r="CY64" s="1225"/>
      <c r="CZ64" s="1225"/>
      <c r="DA64" s="1225"/>
      <c r="DB64" s="1225"/>
      <c r="DC64" s="1225"/>
      <c r="DD64" s="1225"/>
      <c r="DE64" s="1225"/>
      <c r="DF64" s="1225"/>
      <c r="DG64" s="1225"/>
      <c r="DH64" s="1225"/>
      <c r="DI64" s="1225"/>
      <c r="DJ64" s="1225"/>
      <c r="DK64" s="1225"/>
      <c r="DL64" s="1228"/>
      <c r="DM64" s="1229"/>
      <c r="DN64" s="2"/>
      <c r="DO64" s="1355"/>
      <c r="DP64" s="1356"/>
      <c r="DQ64" s="1356"/>
      <c r="DR64" s="1356"/>
      <c r="DS64" s="1356"/>
      <c r="DT64" s="1356"/>
      <c r="DU64" s="1356"/>
      <c r="DV64" s="1356"/>
      <c r="DW64" s="1356"/>
      <c r="DX64" s="1356"/>
      <c r="DY64" s="1430"/>
      <c r="DZ64" s="1799"/>
      <c r="EA64" s="1800"/>
      <c r="EB64" s="1800"/>
      <c r="EC64" s="1800"/>
      <c r="ED64" s="1800"/>
      <c r="EE64" s="1800"/>
      <c r="EF64" s="1800"/>
      <c r="EG64" s="1800"/>
      <c r="EH64" s="1800"/>
      <c r="EI64" s="1800"/>
      <c r="EJ64" s="1800"/>
      <c r="EK64" s="1786"/>
      <c r="EL64" s="1787"/>
      <c r="EM64" s="1787"/>
      <c r="EN64" s="1787"/>
      <c r="EO64" s="1787"/>
      <c r="EP64" s="1787"/>
      <c r="EQ64" s="1787"/>
      <c r="ER64" s="1787"/>
      <c r="ES64" s="1787"/>
      <c r="ET64" s="1787"/>
      <c r="EU64" s="1787"/>
      <c r="EV64" s="1787"/>
      <c r="EW64" s="1787"/>
      <c r="EX64" s="1787"/>
      <c r="EY64" s="1787"/>
      <c r="EZ64" s="1797"/>
      <c r="FA64" s="1797"/>
      <c r="FB64" s="1386"/>
      <c r="FC64" s="1387"/>
      <c r="FD64" s="1387"/>
      <c r="FE64" s="1387"/>
      <c r="FF64" s="1387"/>
      <c r="FG64" s="1387"/>
      <c r="FH64" s="1387"/>
      <c r="FI64" s="1387"/>
      <c r="FJ64" s="1387"/>
      <c r="FK64" s="1387"/>
      <c r="FL64" s="1387"/>
      <c r="FM64" s="1387"/>
      <c r="FN64" s="1387"/>
      <c r="FO64" s="1387"/>
      <c r="FP64" s="1387"/>
      <c r="FQ64" s="1797"/>
      <c r="FR64" s="1797"/>
      <c r="FS64" s="1386"/>
      <c r="FT64" s="1387"/>
      <c r="FU64" s="1387"/>
      <c r="FV64" s="1387"/>
      <c r="FW64" s="1387"/>
      <c r="FX64" s="1387"/>
      <c r="FY64" s="1387"/>
      <c r="FZ64" s="1387"/>
      <c r="GA64" s="1387"/>
      <c r="GB64" s="1387"/>
      <c r="GC64" s="1387"/>
      <c r="GD64" s="1387"/>
      <c r="GE64" s="1387"/>
      <c r="GF64" s="1387"/>
      <c r="GG64" s="1387"/>
      <c r="GH64" s="1387"/>
      <c r="GI64" s="1387"/>
      <c r="GJ64" s="1387"/>
      <c r="GK64" s="1387"/>
      <c r="GL64" s="1797"/>
      <c r="GM64" s="1797"/>
      <c r="GN64" s="1305"/>
      <c r="GO64" s="1306"/>
      <c r="GP64" s="1306"/>
      <c r="GQ64" s="1306"/>
      <c r="GR64" s="1306"/>
      <c r="GS64" s="1306"/>
      <c r="GT64" s="1306"/>
      <c r="GU64" s="1306"/>
      <c r="GV64" s="1306"/>
      <c r="GW64" s="1306"/>
      <c r="GX64" s="1306"/>
      <c r="GY64" s="1306"/>
      <c r="GZ64" s="1306"/>
      <c r="HA64" s="1306"/>
      <c r="HB64" s="1306"/>
      <c r="HC64" s="1795"/>
      <c r="HD64" s="1795"/>
      <c r="HE64" s="1301"/>
      <c r="HF64" s="1302"/>
      <c r="HG64" s="1387"/>
      <c r="HH64" s="1387"/>
      <c r="HI64" s="1387"/>
      <c r="HJ64" s="1387"/>
      <c r="HK64" s="1387"/>
      <c r="HL64" s="1387"/>
      <c r="HM64" s="1387"/>
      <c r="HN64" s="1387"/>
      <c r="HO64" s="1387"/>
      <c r="HP64" s="1387"/>
      <c r="HQ64" s="1387"/>
      <c r="HR64" s="1387"/>
      <c r="HS64" s="1387"/>
      <c r="HT64" s="1387"/>
      <c r="HU64" s="1387"/>
      <c r="HV64" s="1387"/>
      <c r="HW64" s="1387"/>
      <c r="HX64" s="1797"/>
      <c r="HY64" s="1798"/>
      <c r="HZ64" s="3"/>
    </row>
    <row r="65" spans="1:234" ht="5.25" customHeight="1">
      <c r="A65" s="1373"/>
      <c r="B65" s="1374"/>
      <c r="C65" s="1374"/>
      <c r="D65" s="1374"/>
      <c r="E65" s="1374"/>
      <c r="F65" s="1374"/>
      <c r="G65" s="1374"/>
      <c r="H65" s="1374"/>
      <c r="I65" s="1374"/>
      <c r="J65" s="1375"/>
      <c r="K65" s="1428"/>
      <c r="L65" s="1430"/>
      <c r="M65" s="1301"/>
      <c r="N65" s="1302"/>
      <c r="O65" s="1302"/>
      <c r="P65" s="1302"/>
      <c r="Q65" s="1302"/>
      <c r="R65" s="1302"/>
      <c r="S65" s="1335"/>
      <c r="T65" s="1495"/>
      <c r="U65" s="1496"/>
      <c r="V65" s="1496"/>
      <c r="W65" s="1496"/>
      <c r="X65" s="1496"/>
      <c r="Y65" s="1496"/>
      <c r="Z65" s="1496"/>
      <c r="AA65" s="1496"/>
      <c r="AB65" s="1496"/>
      <c r="AC65" s="1496"/>
      <c r="AD65" s="1496"/>
      <c r="AE65" s="1496"/>
      <c r="AF65" s="1496"/>
      <c r="AG65" s="1496"/>
      <c r="AH65" s="1496"/>
      <c r="AI65" s="1496"/>
      <c r="AJ65" s="1496"/>
      <c r="AK65" s="1496"/>
      <c r="AL65" s="1496"/>
      <c r="AM65" s="1536"/>
      <c r="AN65" s="1300"/>
      <c r="AO65" s="1300"/>
      <c r="AP65" s="1300"/>
      <c r="AQ65" s="1300"/>
      <c r="AR65" s="1300"/>
      <c r="AS65" s="1300"/>
      <c r="AT65" s="1300"/>
      <c r="AU65" s="1300"/>
      <c r="AV65" s="1300"/>
      <c r="AW65" s="1300"/>
      <c r="AX65" s="1300"/>
      <c r="AY65" s="1300"/>
      <c r="AZ65" s="1493"/>
      <c r="BA65" s="1494"/>
      <c r="BB65" s="1494"/>
      <c r="BC65" s="1494"/>
      <c r="BD65" s="1494"/>
      <c r="BE65" s="1494"/>
      <c r="BF65" s="1494"/>
      <c r="BG65" s="1494"/>
      <c r="BH65" s="1494"/>
      <c r="BI65" s="1494"/>
      <c r="BJ65" s="1494"/>
      <c r="BK65" s="1494"/>
      <c r="BL65" s="1494"/>
      <c r="BM65" s="1494"/>
      <c r="BN65" s="1494"/>
      <c r="BO65" s="1494"/>
      <c r="BP65" s="1494"/>
      <c r="BQ65" s="1518"/>
      <c r="BR65" s="2"/>
      <c r="BS65" s="2"/>
      <c r="BT65" s="1730"/>
      <c r="BU65" s="1731"/>
      <c r="BV65" s="1731"/>
      <c r="BW65" s="1731"/>
      <c r="BX65" s="1731"/>
      <c r="BY65" s="1731"/>
      <c r="BZ65" s="1634"/>
      <c r="CA65" s="1635"/>
      <c r="CB65" s="1635"/>
      <c r="CC65" s="1636"/>
      <c r="CD65" s="1457" t="s">
        <v>21</v>
      </c>
      <c r="CE65" s="1458"/>
      <c r="CF65" s="1458"/>
      <c r="CG65" s="1458"/>
      <c r="CH65" s="1458"/>
      <c r="CI65" s="1458"/>
      <c r="CJ65" s="1458"/>
      <c r="CK65" s="1458"/>
      <c r="CL65" s="1458"/>
      <c r="CM65" s="1458"/>
      <c r="CN65" s="1458"/>
      <c r="CO65" s="1459"/>
      <c r="CP65" s="1468" t="s">
        <v>44</v>
      </c>
      <c r="CQ65" s="1469"/>
      <c r="CR65" s="1469"/>
      <c r="CS65" s="1470"/>
      <c r="CT65" s="1224"/>
      <c r="CU65" s="1225"/>
      <c r="CV65" s="1225"/>
      <c r="CW65" s="1225"/>
      <c r="CX65" s="1225"/>
      <c r="CY65" s="1225"/>
      <c r="CZ65" s="1225"/>
      <c r="DA65" s="1225"/>
      <c r="DB65" s="1225"/>
      <c r="DC65" s="1225"/>
      <c r="DD65" s="1225"/>
      <c r="DE65" s="1225"/>
      <c r="DF65" s="1225"/>
      <c r="DG65" s="1225"/>
      <c r="DH65" s="1225"/>
      <c r="DI65" s="1225"/>
      <c r="DJ65" s="1225"/>
      <c r="DK65" s="1225"/>
      <c r="DL65" s="1226"/>
      <c r="DM65" s="1227"/>
      <c r="DN65" s="2"/>
      <c r="DO65" s="1355"/>
      <c r="DP65" s="1356"/>
      <c r="DQ65" s="1356"/>
      <c r="DR65" s="1356"/>
      <c r="DS65" s="1356"/>
      <c r="DT65" s="1356"/>
      <c r="DU65" s="1356"/>
      <c r="DV65" s="1356"/>
      <c r="DW65" s="1356"/>
      <c r="DX65" s="1356"/>
      <c r="DY65" s="1430"/>
      <c r="DZ65" s="1799" t="s">
        <v>119</v>
      </c>
      <c r="EA65" s="1800"/>
      <c r="EB65" s="1800"/>
      <c r="EC65" s="1800"/>
      <c r="ED65" s="1800"/>
      <c r="EE65" s="1800"/>
      <c r="EF65" s="1800"/>
      <c r="EG65" s="1800"/>
      <c r="EH65" s="1800"/>
      <c r="EI65" s="1800"/>
      <c r="EJ65" s="1800"/>
      <c r="EK65" s="1786"/>
      <c r="EL65" s="1787"/>
      <c r="EM65" s="1787"/>
      <c r="EN65" s="1787"/>
      <c r="EO65" s="1787"/>
      <c r="EP65" s="1787"/>
      <c r="EQ65" s="1787"/>
      <c r="ER65" s="1787"/>
      <c r="ES65" s="1787"/>
      <c r="ET65" s="1787"/>
      <c r="EU65" s="1787"/>
      <c r="EV65" s="1787"/>
      <c r="EW65" s="1787"/>
      <c r="EX65" s="1787"/>
      <c r="EY65" s="1787"/>
      <c r="EZ65" s="1145"/>
      <c r="FA65" s="1145"/>
      <c r="FB65" s="1303"/>
      <c r="FC65" s="1304"/>
      <c r="FD65" s="1304"/>
      <c r="FE65" s="1304"/>
      <c r="FF65" s="1304"/>
      <c r="FG65" s="1304"/>
      <c r="FH65" s="1304"/>
      <c r="FI65" s="1304"/>
      <c r="FJ65" s="1304"/>
      <c r="FK65" s="1304"/>
      <c r="FL65" s="1304"/>
      <c r="FM65" s="1304"/>
      <c r="FN65" s="1304"/>
      <c r="FO65" s="1304"/>
      <c r="FP65" s="1304"/>
      <c r="FQ65" s="1145"/>
      <c r="FR65" s="1145"/>
      <c r="FS65" s="1303"/>
      <c r="FT65" s="1304"/>
      <c r="FU65" s="1304"/>
      <c r="FV65" s="1304"/>
      <c r="FW65" s="1304"/>
      <c r="FX65" s="1304"/>
      <c r="FY65" s="1304"/>
      <c r="FZ65" s="1304"/>
      <c r="GA65" s="1304"/>
      <c r="GB65" s="1304"/>
      <c r="GC65" s="1304"/>
      <c r="GD65" s="1304"/>
      <c r="GE65" s="1304"/>
      <c r="GF65" s="1304"/>
      <c r="GG65" s="1304"/>
      <c r="GH65" s="1304"/>
      <c r="GI65" s="1304"/>
      <c r="GJ65" s="1304"/>
      <c r="GK65" s="1304"/>
      <c r="GL65" s="1145"/>
      <c r="GM65" s="1145"/>
      <c r="GN65" s="1305"/>
      <c r="GO65" s="1306"/>
      <c r="GP65" s="1306"/>
      <c r="GQ65" s="1306"/>
      <c r="GR65" s="1306"/>
      <c r="GS65" s="1306"/>
      <c r="GT65" s="1306"/>
      <c r="GU65" s="1306"/>
      <c r="GV65" s="1306"/>
      <c r="GW65" s="1306"/>
      <c r="GX65" s="1306"/>
      <c r="GY65" s="1306"/>
      <c r="GZ65" s="1306"/>
      <c r="HA65" s="1306"/>
      <c r="HB65" s="1306"/>
      <c r="HC65" s="1795"/>
      <c r="HD65" s="1795"/>
      <c r="HE65" s="1297" t="s">
        <v>122</v>
      </c>
      <c r="HF65" s="1298"/>
      <c r="HG65" s="1304"/>
      <c r="HH65" s="1304"/>
      <c r="HI65" s="1304"/>
      <c r="HJ65" s="1304"/>
      <c r="HK65" s="1304"/>
      <c r="HL65" s="1304"/>
      <c r="HM65" s="1304"/>
      <c r="HN65" s="1304"/>
      <c r="HO65" s="1304"/>
      <c r="HP65" s="1304"/>
      <c r="HQ65" s="1304"/>
      <c r="HR65" s="1304"/>
      <c r="HS65" s="1304"/>
      <c r="HT65" s="1304"/>
      <c r="HU65" s="1304"/>
      <c r="HV65" s="1304"/>
      <c r="HW65" s="1304"/>
      <c r="HX65" s="1145"/>
      <c r="HY65" s="1245"/>
      <c r="HZ65" s="2"/>
    </row>
    <row r="66" spans="1:234" ht="5.25" customHeight="1">
      <c r="A66" s="1373"/>
      <c r="B66" s="1374"/>
      <c r="C66" s="1374"/>
      <c r="D66" s="1374"/>
      <c r="E66" s="1374"/>
      <c r="F66" s="1374"/>
      <c r="G66" s="1374"/>
      <c r="H66" s="1374"/>
      <c r="I66" s="1374"/>
      <c r="J66" s="1375"/>
      <c r="K66" s="1428"/>
      <c r="L66" s="1430"/>
      <c r="M66" s="1215" t="s">
        <v>7</v>
      </c>
      <c r="N66" s="1216"/>
      <c r="O66" s="1216"/>
      <c r="P66" s="1216"/>
      <c r="Q66" s="1216"/>
      <c r="R66" s="1216"/>
      <c r="S66" s="1418"/>
      <c r="T66" s="1533" t="str">
        <f>IF(入力シート!Y94&gt;=3,VLOOKUP(2,入力シート!Y84:AP93,18,FALSE),"")</f>
        <v/>
      </c>
      <c r="U66" s="1534"/>
      <c r="V66" s="1534"/>
      <c r="W66" s="1534"/>
      <c r="X66" s="1534"/>
      <c r="Y66" s="1534"/>
      <c r="Z66" s="1534"/>
      <c r="AA66" s="1534"/>
      <c r="AB66" s="1534"/>
      <c r="AC66" s="1534"/>
      <c r="AD66" s="1534"/>
      <c r="AE66" s="1534"/>
      <c r="AF66" s="1534"/>
      <c r="AG66" s="1534"/>
      <c r="AH66" s="1534"/>
      <c r="AI66" s="1534"/>
      <c r="AJ66" s="1534"/>
      <c r="AK66" s="1354" t="str">
        <f>IF(入力シート!Q94&gt;2,"外","")</f>
        <v/>
      </c>
      <c r="AL66" s="1354"/>
      <c r="AM66" s="1490"/>
      <c r="AN66" s="1300"/>
      <c r="AO66" s="1300"/>
      <c r="AP66" s="1300"/>
      <c r="AQ66" s="1300"/>
      <c r="AR66" s="1300"/>
      <c r="AS66" s="1300"/>
      <c r="AT66" s="1300"/>
      <c r="AU66" s="1300"/>
      <c r="AV66" s="1300"/>
      <c r="AW66" s="1300"/>
      <c r="AX66" s="1300"/>
      <c r="AY66" s="1300"/>
      <c r="AZ66" s="1493"/>
      <c r="BA66" s="1494"/>
      <c r="BB66" s="1494"/>
      <c r="BC66" s="1494"/>
      <c r="BD66" s="1494"/>
      <c r="BE66" s="1494"/>
      <c r="BF66" s="1494"/>
      <c r="BG66" s="1494"/>
      <c r="BH66" s="1494"/>
      <c r="BI66" s="1494"/>
      <c r="BJ66" s="1494"/>
      <c r="BK66" s="1494"/>
      <c r="BL66" s="1494"/>
      <c r="BM66" s="1494"/>
      <c r="BN66" s="1494"/>
      <c r="BO66" s="1494"/>
      <c r="BP66" s="1494"/>
      <c r="BQ66" s="1518"/>
      <c r="BR66" s="2"/>
      <c r="BS66" s="2"/>
      <c r="BT66" s="1730"/>
      <c r="BU66" s="1731"/>
      <c r="BV66" s="1731"/>
      <c r="BW66" s="1731"/>
      <c r="BX66" s="1731"/>
      <c r="BY66" s="1731"/>
      <c r="BZ66" s="1634"/>
      <c r="CA66" s="1635"/>
      <c r="CB66" s="1635"/>
      <c r="CC66" s="1636"/>
      <c r="CD66" s="1460"/>
      <c r="CE66" s="1461"/>
      <c r="CF66" s="1461"/>
      <c r="CG66" s="1461"/>
      <c r="CH66" s="1461"/>
      <c r="CI66" s="1461"/>
      <c r="CJ66" s="1461"/>
      <c r="CK66" s="1461"/>
      <c r="CL66" s="1461"/>
      <c r="CM66" s="1461"/>
      <c r="CN66" s="1461"/>
      <c r="CO66" s="1462"/>
      <c r="CP66" s="1451"/>
      <c r="CQ66" s="1452"/>
      <c r="CR66" s="1452"/>
      <c r="CS66" s="1453"/>
      <c r="CT66" s="1224"/>
      <c r="CU66" s="1225"/>
      <c r="CV66" s="1225"/>
      <c r="CW66" s="1225"/>
      <c r="CX66" s="1225"/>
      <c r="CY66" s="1225"/>
      <c r="CZ66" s="1225"/>
      <c r="DA66" s="1225"/>
      <c r="DB66" s="1225"/>
      <c r="DC66" s="1225"/>
      <c r="DD66" s="1225"/>
      <c r="DE66" s="1225"/>
      <c r="DF66" s="1225"/>
      <c r="DG66" s="1225"/>
      <c r="DH66" s="1225"/>
      <c r="DI66" s="1225"/>
      <c r="DJ66" s="1225"/>
      <c r="DK66" s="1225"/>
      <c r="DL66" s="1228"/>
      <c r="DM66" s="1229"/>
      <c r="DN66" s="2"/>
      <c r="DO66" s="1355"/>
      <c r="DP66" s="1356"/>
      <c r="DQ66" s="1356"/>
      <c r="DR66" s="1356"/>
      <c r="DS66" s="1356"/>
      <c r="DT66" s="1356"/>
      <c r="DU66" s="1356"/>
      <c r="DV66" s="1356"/>
      <c r="DW66" s="1356"/>
      <c r="DX66" s="1356"/>
      <c r="DY66" s="1430"/>
      <c r="DZ66" s="1799"/>
      <c r="EA66" s="1800"/>
      <c r="EB66" s="1800"/>
      <c r="EC66" s="1800"/>
      <c r="ED66" s="1800"/>
      <c r="EE66" s="1800"/>
      <c r="EF66" s="1800"/>
      <c r="EG66" s="1800"/>
      <c r="EH66" s="1800"/>
      <c r="EI66" s="1800"/>
      <c r="EJ66" s="1800"/>
      <c r="EK66" s="1786"/>
      <c r="EL66" s="1787"/>
      <c r="EM66" s="1787"/>
      <c r="EN66" s="1787"/>
      <c r="EO66" s="1787"/>
      <c r="EP66" s="1787"/>
      <c r="EQ66" s="1787"/>
      <c r="ER66" s="1787"/>
      <c r="ES66" s="1787"/>
      <c r="ET66" s="1787"/>
      <c r="EU66" s="1787"/>
      <c r="EV66" s="1787"/>
      <c r="EW66" s="1787"/>
      <c r="EX66" s="1787"/>
      <c r="EY66" s="1787"/>
      <c r="EZ66" s="1246"/>
      <c r="FA66" s="1246"/>
      <c r="FB66" s="1305"/>
      <c r="FC66" s="1306"/>
      <c r="FD66" s="1306"/>
      <c r="FE66" s="1306"/>
      <c r="FF66" s="1306"/>
      <c r="FG66" s="1306"/>
      <c r="FH66" s="1306"/>
      <c r="FI66" s="1306"/>
      <c r="FJ66" s="1306"/>
      <c r="FK66" s="1306"/>
      <c r="FL66" s="1306"/>
      <c r="FM66" s="1306"/>
      <c r="FN66" s="1306"/>
      <c r="FO66" s="1306"/>
      <c r="FP66" s="1306"/>
      <c r="FQ66" s="1246"/>
      <c r="FR66" s="1246"/>
      <c r="FS66" s="1305"/>
      <c r="FT66" s="1306"/>
      <c r="FU66" s="1306"/>
      <c r="FV66" s="1306"/>
      <c r="FW66" s="1306"/>
      <c r="FX66" s="1306"/>
      <c r="FY66" s="1306"/>
      <c r="FZ66" s="1306"/>
      <c r="GA66" s="1306"/>
      <c r="GB66" s="1306"/>
      <c r="GC66" s="1306"/>
      <c r="GD66" s="1306"/>
      <c r="GE66" s="1306"/>
      <c r="GF66" s="1306"/>
      <c r="GG66" s="1306"/>
      <c r="GH66" s="1306"/>
      <c r="GI66" s="1306"/>
      <c r="GJ66" s="1306"/>
      <c r="GK66" s="1306"/>
      <c r="GL66" s="1246"/>
      <c r="GM66" s="1246"/>
      <c r="GN66" s="1305"/>
      <c r="GO66" s="1306"/>
      <c r="GP66" s="1306"/>
      <c r="GQ66" s="1306"/>
      <c r="GR66" s="1306"/>
      <c r="GS66" s="1306"/>
      <c r="GT66" s="1306"/>
      <c r="GU66" s="1306"/>
      <c r="GV66" s="1306"/>
      <c r="GW66" s="1306"/>
      <c r="GX66" s="1306"/>
      <c r="GY66" s="1306"/>
      <c r="GZ66" s="1306"/>
      <c r="HA66" s="1306"/>
      <c r="HB66" s="1306"/>
      <c r="HC66" s="1795"/>
      <c r="HD66" s="1795"/>
      <c r="HE66" s="1299"/>
      <c r="HF66" s="1300"/>
      <c r="HG66" s="1306"/>
      <c r="HH66" s="1306"/>
      <c r="HI66" s="1306"/>
      <c r="HJ66" s="1306"/>
      <c r="HK66" s="1306"/>
      <c r="HL66" s="1306"/>
      <c r="HM66" s="1306"/>
      <c r="HN66" s="1306"/>
      <c r="HO66" s="1306"/>
      <c r="HP66" s="1306"/>
      <c r="HQ66" s="1306"/>
      <c r="HR66" s="1306"/>
      <c r="HS66" s="1306"/>
      <c r="HT66" s="1306"/>
      <c r="HU66" s="1306"/>
      <c r="HV66" s="1306"/>
      <c r="HW66" s="1306"/>
      <c r="HX66" s="1246"/>
      <c r="HY66" s="1247"/>
      <c r="HZ66" s="2"/>
    </row>
    <row r="67" spans="1:234" ht="5.25" customHeight="1">
      <c r="A67" s="1373"/>
      <c r="B67" s="1374"/>
      <c r="C67" s="1374"/>
      <c r="D67" s="1374"/>
      <c r="E67" s="1374"/>
      <c r="F67" s="1374"/>
      <c r="G67" s="1374"/>
      <c r="H67" s="1374"/>
      <c r="I67" s="1374"/>
      <c r="J67" s="1375"/>
      <c r="K67" s="1428"/>
      <c r="L67" s="1430"/>
      <c r="M67" s="1420"/>
      <c r="N67" s="1421"/>
      <c r="O67" s="1421"/>
      <c r="P67" s="1421"/>
      <c r="Q67" s="1421"/>
      <c r="R67" s="1421"/>
      <c r="S67" s="1422"/>
      <c r="T67" s="1495"/>
      <c r="U67" s="1496"/>
      <c r="V67" s="1496"/>
      <c r="W67" s="1496"/>
      <c r="X67" s="1496"/>
      <c r="Y67" s="1496"/>
      <c r="Z67" s="1496"/>
      <c r="AA67" s="1496"/>
      <c r="AB67" s="1496"/>
      <c r="AC67" s="1496"/>
      <c r="AD67" s="1496"/>
      <c r="AE67" s="1496"/>
      <c r="AF67" s="1496"/>
      <c r="AG67" s="1496"/>
      <c r="AH67" s="1496"/>
      <c r="AI67" s="1496"/>
      <c r="AJ67" s="1496"/>
      <c r="AK67" s="1489"/>
      <c r="AL67" s="1489"/>
      <c r="AM67" s="1432"/>
      <c r="AN67" s="1300"/>
      <c r="AO67" s="1300"/>
      <c r="AP67" s="1300"/>
      <c r="AQ67" s="1300"/>
      <c r="AR67" s="1300"/>
      <c r="AS67" s="1300"/>
      <c r="AT67" s="1300"/>
      <c r="AU67" s="1300"/>
      <c r="AV67" s="1300"/>
      <c r="AW67" s="1300"/>
      <c r="AX67" s="1300"/>
      <c r="AY67" s="1300"/>
      <c r="AZ67" s="1495"/>
      <c r="BA67" s="1496"/>
      <c r="BB67" s="1496"/>
      <c r="BC67" s="1496"/>
      <c r="BD67" s="1496"/>
      <c r="BE67" s="1496"/>
      <c r="BF67" s="1496"/>
      <c r="BG67" s="1496"/>
      <c r="BH67" s="1496"/>
      <c r="BI67" s="1496"/>
      <c r="BJ67" s="1496"/>
      <c r="BK67" s="1496"/>
      <c r="BL67" s="1496"/>
      <c r="BM67" s="1496"/>
      <c r="BN67" s="1496"/>
      <c r="BO67" s="1496"/>
      <c r="BP67" s="1496"/>
      <c r="BQ67" s="1519"/>
      <c r="BR67" s="2"/>
      <c r="BS67" s="2"/>
      <c r="BT67" s="1730"/>
      <c r="BU67" s="1731"/>
      <c r="BV67" s="1731"/>
      <c r="BW67" s="1731"/>
      <c r="BX67" s="1731"/>
      <c r="BY67" s="1731"/>
      <c r="BZ67" s="1637"/>
      <c r="CA67" s="1638"/>
      <c r="CB67" s="1638"/>
      <c r="CC67" s="1639"/>
      <c r="CD67" s="1463"/>
      <c r="CE67" s="1464"/>
      <c r="CF67" s="1464"/>
      <c r="CG67" s="1464"/>
      <c r="CH67" s="1464"/>
      <c r="CI67" s="1464"/>
      <c r="CJ67" s="1464"/>
      <c r="CK67" s="1464"/>
      <c r="CL67" s="1464"/>
      <c r="CM67" s="1464"/>
      <c r="CN67" s="1464"/>
      <c r="CO67" s="1465"/>
      <c r="CP67" s="1454"/>
      <c r="CQ67" s="1455"/>
      <c r="CR67" s="1455"/>
      <c r="CS67" s="1456"/>
      <c r="CT67" s="1224"/>
      <c r="CU67" s="1225"/>
      <c r="CV67" s="1225"/>
      <c r="CW67" s="1225"/>
      <c r="CX67" s="1225"/>
      <c r="CY67" s="1225"/>
      <c r="CZ67" s="1225"/>
      <c r="DA67" s="1225"/>
      <c r="DB67" s="1225"/>
      <c r="DC67" s="1225"/>
      <c r="DD67" s="1225"/>
      <c r="DE67" s="1225"/>
      <c r="DF67" s="1225"/>
      <c r="DG67" s="1225"/>
      <c r="DH67" s="1225"/>
      <c r="DI67" s="1225"/>
      <c r="DJ67" s="1225"/>
      <c r="DK67" s="1225"/>
      <c r="DL67" s="1228"/>
      <c r="DM67" s="1229"/>
      <c r="DN67" s="2"/>
      <c r="DO67" s="1355"/>
      <c r="DP67" s="1356"/>
      <c r="DQ67" s="1356"/>
      <c r="DR67" s="1356"/>
      <c r="DS67" s="1356"/>
      <c r="DT67" s="1356"/>
      <c r="DU67" s="1356"/>
      <c r="DV67" s="1356"/>
      <c r="DW67" s="1356"/>
      <c r="DX67" s="1356"/>
      <c r="DY67" s="1430"/>
      <c r="DZ67" s="1799"/>
      <c r="EA67" s="1800"/>
      <c r="EB67" s="1800"/>
      <c r="EC67" s="1800"/>
      <c r="ED67" s="1800"/>
      <c r="EE67" s="1800"/>
      <c r="EF67" s="1800"/>
      <c r="EG67" s="1800"/>
      <c r="EH67" s="1800"/>
      <c r="EI67" s="1800"/>
      <c r="EJ67" s="1800"/>
      <c r="EK67" s="1786"/>
      <c r="EL67" s="1787"/>
      <c r="EM67" s="1787"/>
      <c r="EN67" s="1787"/>
      <c r="EO67" s="1787"/>
      <c r="EP67" s="1787"/>
      <c r="EQ67" s="1787"/>
      <c r="ER67" s="1787"/>
      <c r="ES67" s="1787"/>
      <c r="ET67" s="1787"/>
      <c r="EU67" s="1787"/>
      <c r="EV67" s="1787"/>
      <c r="EW67" s="1787"/>
      <c r="EX67" s="1787"/>
      <c r="EY67" s="1787"/>
      <c r="EZ67" s="1246"/>
      <c r="FA67" s="1246"/>
      <c r="FB67" s="1305"/>
      <c r="FC67" s="1306"/>
      <c r="FD67" s="1306"/>
      <c r="FE67" s="1306"/>
      <c r="FF67" s="1306"/>
      <c r="FG67" s="1306"/>
      <c r="FH67" s="1306"/>
      <c r="FI67" s="1306"/>
      <c r="FJ67" s="1306"/>
      <c r="FK67" s="1306"/>
      <c r="FL67" s="1306"/>
      <c r="FM67" s="1306"/>
      <c r="FN67" s="1306"/>
      <c r="FO67" s="1306"/>
      <c r="FP67" s="1306"/>
      <c r="FQ67" s="1246"/>
      <c r="FR67" s="1246"/>
      <c r="FS67" s="1305"/>
      <c r="FT67" s="1306"/>
      <c r="FU67" s="1306"/>
      <c r="FV67" s="1306"/>
      <c r="FW67" s="1306"/>
      <c r="FX67" s="1306"/>
      <c r="FY67" s="1306"/>
      <c r="FZ67" s="1306"/>
      <c r="GA67" s="1306"/>
      <c r="GB67" s="1306"/>
      <c r="GC67" s="1306"/>
      <c r="GD67" s="1306"/>
      <c r="GE67" s="1306"/>
      <c r="GF67" s="1306"/>
      <c r="GG67" s="1306"/>
      <c r="GH67" s="1306"/>
      <c r="GI67" s="1306"/>
      <c r="GJ67" s="1306"/>
      <c r="GK67" s="1306"/>
      <c r="GL67" s="1246"/>
      <c r="GM67" s="1246"/>
      <c r="GN67" s="1305"/>
      <c r="GO67" s="1306"/>
      <c r="GP67" s="1306"/>
      <c r="GQ67" s="1306"/>
      <c r="GR67" s="1306"/>
      <c r="GS67" s="1306"/>
      <c r="GT67" s="1306"/>
      <c r="GU67" s="1306"/>
      <c r="GV67" s="1306"/>
      <c r="GW67" s="1306"/>
      <c r="GX67" s="1306"/>
      <c r="GY67" s="1306"/>
      <c r="GZ67" s="1306"/>
      <c r="HA67" s="1306"/>
      <c r="HB67" s="1306"/>
      <c r="HC67" s="1795"/>
      <c r="HD67" s="1795"/>
      <c r="HE67" s="1299"/>
      <c r="HF67" s="1300"/>
      <c r="HG67" s="1306"/>
      <c r="HH67" s="1306"/>
      <c r="HI67" s="1306"/>
      <c r="HJ67" s="1306"/>
      <c r="HK67" s="1306"/>
      <c r="HL67" s="1306"/>
      <c r="HM67" s="1306"/>
      <c r="HN67" s="1306"/>
      <c r="HO67" s="1306"/>
      <c r="HP67" s="1306"/>
      <c r="HQ67" s="1306"/>
      <c r="HR67" s="1306"/>
      <c r="HS67" s="1306"/>
      <c r="HT67" s="1306"/>
      <c r="HU67" s="1306"/>
      <c r="HV67" s="1306"/>
      <c r="HW67" s="1306"/>
      <c r="HX67" s="1246"/>
      <c r="HY67" s="1247"/>
      <c r="HZ67" s="2"/>
    </row>
    <row r="68" spans="1:234" ht="5.25" customHeight="1">
      <c r="A68" s="1373"/>
      <c r="B68" s="1374"/>
      <c r="C68" s="1374"/>
      <c r="D68" s="1374"/>
      <c r="E68" s="1374"/>
      <c r="F68" s="1374"/>
      <c r="G68" s="1374"/>
      <c r="H68" s="1374"/>
      <c r="I68" s="1374"/>
      <c r="J68" s="1375"/>
      <c r="K68" s="1428"/>
      <c r="L68" s="1430"/>
      <c r="M68" s="1215" t="s">
        <v>8</v>
      </c>
      <c r="N68" s="1216"/>
      <c r="O68" s="1216"/>
      <c r="P68" s="1216"/>
      <c r="Q68" s="1216"/>
      <c r="R68" s="1216"/>
      <c r="S68" s="1217"/>
      <c r="T68" s="1263" t="str">
        <f>IF(入力シート!Y94&gt;=3,VLOOKUP(2,入力シート!$Y$84:$AL$93,3,FALSE),"")</f>
        <v/>
      </c>
      <c r="U68" s="1241"/>
      <c r="V68" s="1378"/>
      <c r="W68" s="1263" t="str">
        <f>IF(入力シート!Y94&gt;=3,VLOOKUP(2,入力シート!$Y$84:$AL$93,4,FALSE),"")</f>
        <v/>
      </c>
      <c r="X68" s="1241"/>
      <c r="Y68" s="1378"/>
      <c r="Z68" s="1263" t="str">
        <f>IF(入力シート!Y94&gt;=3,VLOOKUP(2,入力シート!$Y$84:$AL$93,5,FALSE),"")</f>
        <v/>
      </c>
      <c r="AA68" s="1241"/>
      <c r="AB68" s="1378"/>
      <c r="AC68" s="1263" t="str">
        <f>IF(入力シート!Y94&gt;=3,VLOOKUP(2,入力シート!$Y$84:$AL$93,6,FALSE),"")</f>
        <v/>
      </c>
      <c r="AD68" s="1241"/>
      <c r="AE68" s="1378"/>
      <c r="AF68" s="1263" t="str">
        <f>IF(入力シート!Y94&gt;=3,VLOOKUP(2,入力シート!$Y$84:$AL$93,7,FALSE),"")</f>
        <v/>
      </c>
      <c r="AG68" s="1241"/>
      <c r="AH68" s="1378"/>
      <c r="AI68" s="1263" t="str">
        <f>IF(入力シート!Y94&gt;=3,VLOOKUP(2,入力シート!$Y$84:$AL$93,8,FALSE),"")</f>
        <v/>
      </c>
      <c r="AJ68" s="1241"/>
      <c r="AK68" s="1378"/>
      <c r="AL68" s="1263" t="str">
        <f>IF(入力シート!Y94&gt;=3,VLOOKUP(2,入力シート!$Y$84:$AL$93,9,FALSE),"")</f>
        <v/>
      </c>
      <c r="AM68" s="1241"/>
      <c r="AN68" s="1378"/>
      <c r="AO68" s="1263" t="str">
        <f>IF(入力シート!Y94&gt;=3,VLOOKUP(2,入力シート!$Y$84:$AL$93,10,FALSE),"")</f>
        <v/>
      </c>
      <c r="AP68" s="1241"/>
      <c r="AQ68" s="1378"/>
      <c r="AR68" s="1263" t="str">
        <f>IF(入力シート!Y94&gt;=3,VLOOKUP(2,入力シート!$Y$84:$AL$93,11,FALSE),"")</f>
        <v/>
      </c>
      <c r="AS68" s="1241"/>
      <c r="AT68" s="1378"/>
      <c r="AU68" s="1263" t="str">
        <f>IF(入力シート!Y94&gt;=3,VLOOKUP(2,入力シート!$Y$84:$AL$93,12,FALSE),"")</f>
        <v/>
      </c>
      <c r="AV68" s="1241"/>
      <c r="AW68" s="1378"/>
      <c r="AX68" s="1263" t="str">
        <f>IF(入力シート!Y94&gt;=3,VLOOKUP(2,入力シート!$Y$84:$AL$93,13,FALSE),"")</f>
        <v/>
      </c>
      <c r="AY68" s="1241"/>
      <c r="AZ68" s="1378"/>
      <c r="BA68" s="1263" t="str">
        <f>IF(入力シート!Y94&gt;=3,VLOOKUP(2,入力シート!$Y$84:$AL$93,14,FALSE),"")</f>
        <v/>
      </c>
      <c r="BB68" s="1241"/>
      <c r="BC68" s="1378"/>
      <c r="BD68" s="1513"/>
      <c r="BE68" s="1280"/>
      <c r="BF68" s="1280"/>
      <c r="BG68" s="1280"/>
      <c r="BH68" s="1280"/>
      <c r="BI68" s="1280"/>
      <c r="BJ68" s="1280"/>
      <c r="BK68" s="1280"/>
      <c r="BL68" s="1280"/>
      <c r="BM68" s="1280"/>
      <c r="BN68" s="1280"/>
      <c r="BO68" s="1280"/>
      <c r="BP68" s="1280"/>
      <c r="BQ68" s="1280"/>
      <c r="BR68" s="2"/>
      <c r="BS68" s="2"/>
      <c r="BT68" s="1730"/>
      <c r="BU68" s="1731"/>
      <c r="BV68" s="1731"/>
      <c r="BW68" s="1731"/>
      <c r="BX68" s="1731"/>
      <c r="BY68" s="1731"/>
      <c r="BZ68" s="1457" t="s">
        <v>28</v>
      </c>
      <c r="CA68" s="1458"/>
      <c r="CB68" s="1458"/>
      <c r="CC68" s="1458"/>
      <c r="CD68" s="1458"/>
      <c r="CE68" s="1458"/>
      <c r="CF68" s="1458"/>
      <c r="CG68" s="1458"/>
      <c r="CH68" s="1458"/>
      <c r="CI68" s="1458"/>
      <c r="CJ68" s="1458"/>
      <c r="CK68" s="1458"/>
      <c r="CL68" s="1458"/>
      <c r="CM68" s="1458"/>
      <c r="CN68" s="1458"/>
      <c r="CO68" s="1459"/>
      <c r="CP68" s="1468" t="s">
        <v>45</v>
      </c>
      <c r="CQ68" s="1469"/>
      <c r="CR68" s="1469"/>
      <c r="CS68" s="1470"/>
      <c r="CT68" s="1224" t="str">
        <f>IF(換算!AO10="","",換算!AO10)</f>
        <v/>
      </c>
      <c r="CU68" s="1225"/>
      <c r="CV68" s="1225"/>
      <c r="CW68" s="1225"/>
      <c r="CX68" s="1225"/>
      <c r="CY68" s="1225"/>
      <c r="CZ68" s="1225"/>
      <c r="DA68" s="1225"/>
      <c r="DB68" s="1225"/>
      <c r="DC68" s="1225"/>
      <c r="DD68" s="1225"/>
      <c r="DE68" s="1225"/>
      <c r="DF68" s="1225"/>
      <c r="DG68" s="1225"/>
      <c r="DH68" s="1225"/>
      <c r="DI68" s="1225"/>
      <c r="DJ68" s="1225"/>
      <c r="DK68" s="1225"/>
      <c r="DL68" s="1226"/>
      <c r="DM68" s="1227"/>
      <c r="DN68" s="2"/>
      <c r="DO68" s="1801"/>
      <c r="DP68" s="1489"/>
      <c r="DQ68" s="1489"/>
      <c r="DR68" s="1489"/>
      <c r="DS68" s="1489"/>
      <c r="DT68" s="1489"/>
      <c r="DU68" s="1489"/>
      <c r="DV68" s="1489"/>
      <c r="DW68" s="1489"/>
      <c r="DX68" s="1489"/>
      <c r="DY68" s="1432"/>
      <c r="DZ68" s="1799"/>
      <c r="EA68" s="1800"/>
      <c r="EB68" s="1800"/>
      <c r="EC68" s="1800"/>
      <c r="ED68" s="1800"/>
      <c r="EE68" s="1800"/>
      <c r="EF68" s="1800"/>
      <c r="EG68" s="1800"/>
      <c r="EH68" s="1800"/>
      <c r="EI68" s="1800"/>
      <c r="EJ68" s="1800"/>
      <c r="EK68" s="1786"/>
      <c r="EL68" s="1787"/>
      <c r="EM68" s="1787"/>
      <c r="EN68" s="1787"/>
      <c r="EO68" s="1787"/>
      <c r="EP68" s="1787"/>
      <c r="EQ68" s="1787"/>
      <c r="ER68" s="1787"/>
      <c r="ES68" s="1787"/>
      <c r="ET68" s="1787"/>
      <c r="EU68" s="1787"/>
      <c r="EV68" s="1787"/>
      <c r="EW68" s="1787"/>
      <c r="EX68" s="1787"/>
      <c r="EY68" s="1787"/>
      <c r="EZ68" s="1146"/>
      <c r="FA68" s="1146"/>
      <c r="FB68" s="1386"/>
      <c r="FC68" s="1387"/>
      <c r="FD68" s="1387"/>
      <c r="FE68" s="1387"/>
      <c r="FF68" s="1387"/>
      <c r="FG68" s="1387"/>
      <c r="FH68" s="1387"/>
      <c r="FI68" s="1387"/>
      <c r="FJ68" s="1387"/>
      <c r="FK68" s="1387"/>
      <c r="FL68" s="1387"/>
      <c r="FM68" s="1387"/>
      <c r="FN68" s="1387"/>
      <c r="FO68" s="1387"/>
      <c r="FP68" s="1387"/>
      <c r="FQ68" s="1146"/>
      <c r="FR68" s="1146"/>
      <c r="FS68" s="1386"/>
      <c r="FT68" s="1387"/>
      <c r="FU68" s="1387"/>
      <c r="FV68" s="1387"/>
      <c r="FW68" s="1387"/>
      <c r="FX68" s="1387"/>
      <c r="FY68" s="1387"/>
      <c r="FZ68" s="1387"/>
      <c r="GA68" s="1387"/>
      <c r="GB68" s="1387"/>
      <c r="GC68" s="1387"/>
      <c r="GD68" s="1387"/>
      <c r="GE68" s="1387"/>
      <c r="GF68" s="1387"/>
      <c r="GG68" s="1387"/>
      <c r="GH68" s="1387"/>
      <c r="GI68" s="1387"/>
      <c r="GJ68" s="1387"/>
      <c r="GK68" s="1387"/>
      <c r="GL68" s="1146"/>
      <c r="GM68" s="1146"/>
      <c r="GN68" s="1386"/>
      <c r="GO68" s="1387"/>
      <c r="GP68" s="1387"/>
      <c r="GQ68" s="1387"/>
      <c r="GR68" s="1387"/>
      <c r="GS68" s="1387"/>
      <c r="GT68" s="1387"/>
      <c r="GU68" s="1387"/>
      <c r="GV68" s="1387"/>
      <c r="GW68" s="1387"/>
      <c r="GX68" s="1387"/>
      <c r="GY68" s="1387"/>
      <c r="GZ68" s="1387"/>
      <c r="HA68" s="1387"/>
      <c r="HB68" s="1387"/>
      <c r="HC68" s="1797"/>
      <c r="HD68" s="1797"/>
      <c r="HE68" s="1301"/>
      <c r="HF68" s="1302"/>
      <c r="HG68" s="1387"/>
      <c r="HH68" s="1387"/>
      <c r="HI68" s="1387"/>
      <c r="HJ68" s="1387"/>
      <c r="HK68" s="1387"/>
      <c r="HL68" s="1387"/>
      <c r="HM68" s="1387"/>
      <c r="HN68" s="1387"/>
      <c r="HO68" s="1387"/>
      <c r="HP68" s="1387"/>
      <c r="HQ68" s="1387"/>
      <c r="HR68" s="1387"/>
      <c r="HS68" s="1387"/>
      <c r="HT68" s="1387"/>
      <c r="HU68" s="1387"/>
      <c r="HV68" s="1387"/>
      <c r="HW68" s="1387"/>
      <c r="HX68" s="1146"/>
      <c r="HY68" s="1248"/>
      <c r="HZ68" s="2"/>
    </row>
    <row r="69" spans="1:234" ht="5.25" customHeight="1">
      <c r="A69" s="1371"/>
      <c r="B69" s="1376"/>
      <c r="C69" s="1376"/>
      <c r="D69" s="1376"/>
      <c r="E69" s="1376"/>
      <c r="F69" s="1376"/>
      <c r="G69" s="1376"/>
      <c r="H69" s="1376"/>
      <c r="I69" s="1376"/>
      <c r="J69" s="1377"/>
      <c r="K69" s="1429"/>
      <c r="L69" s="1498"/>
      <c r="M69" s="1423"/>
      <c r="N69" s="1424"/>
      <c r="O69" s="1424"/>
      <c r="P69" s="1424"/>
      <c r="Q69" s="1424"/>
      <c r="R69" s="1424"/>
      <c r="S69" s="1425"/>
      <c r="T69" s="1265"/>
      <c r="U69" s="1266"/>
      <c r="V69" s="1379"/>
      <c r="W69" s="1265"/>
      <c r="X69" s="1266"/>
      <c r="Y69" s="1379"/>
      <c r="Z69" s="1265"/>
      <c r="AA69" s="1266"/>
      <c r="AB69" s="1379"/>
      <c r="AC69" s="1265"/>
      <c r="AD69" s="1266"/>
      <c r="AE69" s="1379"/>
      <c r="AF69" s="1265"/>
      <c r="AG69" s="1266"/>
      <c r="AH69" s="1379"/>
      <c r="AI69" s="1265"/>
      <c r="AJ69" s="1266"/>
      <c r="AK69" s="1379"/>
      <c r="AL69" s="1265"/>
      <c r="AM69" s="1266"/>
      <c r="AN69" s="1379"/>
      <c r="AO69" s="1265"/>
      <c r="AP69" s="1266"/>
      <c r="AQ69" s="1379"/>
      <c r="AR69" s="1265"/>
      <c r="AS69" s="1266"/>
      <c r="AT69" s="1379"/>
      <c r="AU69" s="1265"/>
      <c r="AV69" s="1266"/>
      <c r="AW69" s="1379"/>
      <c r="AX69" s="1265"/>
      <c r="AY69" s="1266"/>
      <c r="AZ69" s="1379"/>
      <c r="BA69" s="1265"/>
      <c r="BB69" s="1266"/>
      <c r="BC69" s="1379"/>
      <c r="BD69" s="1514"/>
      <c r="BE69" s="1282"/>
      <c r="BF69" s="1282"/>
      <c r="BG69" s="1282"/>
      <c r="BH69" s="1282"/>
      <c r="BI69" s="1282"/>
      <c r="BJ69" s="1282"/>
      <c r="BK69" s="1282"/>
      <c r="BL69" s="1282"/>
      <c r="BM69" s="1282"/>
      <c r="BN69" s="1282"/>
      <c r="BO69" s="1282"/>
      <c r="BP69" s="1282"/>
      <c r="BQ69" s="1282"/>
      <c r="BR69" s="2"/>
      <c r="BS69" s="2"/>
      <c r="BT69" s="1730"/>
      <c r="BU69" s="1731"/>
      <c r="BV69" s="1731"/>
      <c r="BW69" s="1731"/>
      <c r="BX69" s="1731"/>
      <c r="BY69" s="1731"/>
      <c r="BZ69" s="1460"/>
      <c r="CA69" s="1461"/>
      <c r="CB69" s="1461"/>
      <c r="CC69" s="1461"/>
      <c r="CD69" s="1461"/>
      <c r="CE69" s="1461"/>
      <c r="CF69" s="1461"/>
      <c r="CG69" s="1461"/>
      <c r="CH69" s="1461"/>
      <c r="CI69" s="1461"/>
      <c r="CJ69" s="1461"/>
      <c r="CK69" s="1461"/>
      <c r="CL69" s="1461"/>
      <c r="CM69" s="1461"/>
      <c r="CN69" s="1461"/>
      <c r="CO69" s="1462"/>
      <c r="CP69" s="1451"/>
      <c r="CQ69" s="1452"/>
      <c r="CR69" s="1452"/>
      <c r="CS69" s="1453"/>
      <c r="CT69" s="1224"/>
      <c r="CU69" s="1225"/>
      <c r="CV69" s="1225"/>
      <c r="CW69" s="1225"/>
      <c r="CX69" s="1225"/>
      <c r="CY69" s="1225"/>
      <c r="CZ69" s="1225"/>
      <c r="DA69" s="1225"/>
      <c r="DB69" s="1225"/>
      <c r="DC69" s="1225"/>
      <c r="DD69" s="1225"/>
      <c r="DE69" s="1225"/>
      <c r="DF69" s="1225"/>
      <c r="DG69" s="1225"/>
      <c r="DH69" s="1225"/>
      <c r="DI69" s="1225"/>
      <c r="DJ69" s="1225"/>
      <c r="DK69" s="1225"/>
      <c r="DL69" s="1228"/>
      <c r="DM69" s="1229"/>
      <c r="DN69" s="2"/>
      <c r="DO69" s="1353" t="s">
        <v>120</v>
      </c>
      <c r="DP69" s="1354"/>
      <c r="DQ69" s="1354"/>
      <c r="DR69" s="1354"/>
      <c r="DS69" s="1354"/>
      <c r="DT69" s="1354"/>
      <c r="DU69" s="1354"/>
      <c r="DV69" s="1354"/>
      <c r="DW69" s="1354"/>
      <c r="DX69" s="1354"/>
      <c r="DY69" s="1354"/>
      <c r="DZ69" s="1354"/>
      <c r="EA69" s="1354"/>
      <c r="EB69" s="1354"/>
      <c r="EC69" s="1354"/>
      <c r="ED69" s="1354"/>
      <c r="EE69" s="1354"/>
      <c r="EF69" s="1354"/>
      <c r="EG69" s="1354"/>
      <c r="EH69" s="1354"/>
      <c r="EI69" s="1354"/>
      <c r="EJ69" s="1354"/>
      <c r="EK69" s="1380" t="str">
        <f>IF(入力シート!C30="","",入力シート!C30)</f>
        <v/>
      </c>
      <c r="EL69" s="1381"/>
      <c r="EM69" s="1381"/>
      <c r="EN69" s="1381"/>
      <c r="EO69" s="1381"/>
      <c r="EP69" s="1381"/>
      <c r="EQ69" s="1381"/>
      <c r="ER69" s="1381"/>
      <c r="ES69" s="1381"/>
      <c r="ET69" s="1381"/>
      <c r="EU69" s="1381"/>
      <c r="EV69" s="1381"/>
      <c r="EW69" s="1381"/>
      <c r="EX69" s="1381"/>
      <c r="EY69" s="1381"/>
      <c r="EZ69" s="1145"/>
      <c r="FA69" s="1158"/>
      <c r="FB69" s="1304" t="str">
        <f>IF(入力シート!D30="","",入力シート!D30)</f>
        <v/>
      </c>
      <c r="FC69" s="1304"/>
      <c r="FD69" s="1304"/>
      <c r="FE69" s="1304"/>
      <c r="FF69" s="1304"/>
      <c r="FG69" s="1304"/>
      <c r="FH69" s="1304"/>
      <c r="FI69" s="1304"/>
      <c r="FJ69" s="1304"/>
      <c r="FK69" s="1304"/>
      <c r="FL69" s="1304"/>
      <c r="FM69" s="1304"/>
      <c r="FN69" s="1304"/>
      <c r="FO69" s="1304"/>
      <c r="FP69" s="1304"/>
      <c r="FQ69" s="1145"/>
      <c r="FR69" s="1145"/>
      <c r="FS69" s="1339" t="s">
        <v>152</v>
      </c>
      <c r="FT69" s="1340"/>
      <c r="FU69" s="1340"/>
      <c r="FV69" s="1340"/>
      <c r="FW69" s="1340"/>
      <c r="FX69" s="1340"/>
      <c r="FY69" s="1340"/>
      <c r="FZ69" s="1340"/>
      <c r="GA69" s="1340"/>
      <c r="GB69" s="1340"/>
      <c r="GC69" s="1340"/>
      <c r="GD69" s="1340"/>
      <c r="GE69" s="1340"/>
      <c r="GF69" s="1340"/>
      <c r="GG69" s="1340"/>
      <c r="GH69" s="1340"/>
      <c r="GI69" s="1340"/>
      <c r="GJ69" s="1340"/>
      <c r="GK69" s="1340"/>
      <c r="GL69" s="1145"/>
      <c r="GM69" s="1158"/>
      <c r="GN69" s="1303" t="str">
        <f>IF(入力シート!E30="","",入力シート!E30)</f>
        <v/>
      </c>
      <c r="GO69" s="1304"/>
      <c r="GP69" s="1304"/>
      <c r="GQ69" s="1304"/>
      <c r="GR69" s="1304"/>
      <c r="GS69" s="1304"/>
      <c r="GT69" s="1304"/>
      <c r="GU69" s="1304"/>
      <c r="GV69" s="1304"/>
      <c r="GW69" s="1304"/>
      <c r="GX69" s="1304"/>
      <c r="GY69" s="1304"/>
      <c r="GZ69" s="1304"/>
      <c r="HA69" s="1304"/>
      <c r="HB69" s="1304"/>
      <c r="HC69" s="1145"/>
      <c r="HD69" s="1158"/>
      <c r="HE69" s="1298" t="s">
        <v>123</v>
      </c>
      <c r="HF69" s="1298"/>
      <c r="HG69" s="1304" t="str">
        <f>IF(入力シート!G30="","",入力シート!G30)</f>
        <v/>
      </c>
      <c r="HH69" s="1304"/>
      <c r="HI69" s="1304"/>
      <c r="HJ69" s="1304"/>
      <c r="HK69" s="1304"/>
      <c r="HL69" s="1304"/>
      <c r="HM69" s="1304"/>
      <c r="HN69" s="1304"/>
      <c r="HO69" s="1304"/>
      <c r="HP69" s="1304"/>
      <c r="HQ69" s="1304"/>
      <c r="HR69" s="1304"/>
      <c r="HS69" s="1304"/>
      <c r="HT69" s="1304"/>
      <c r="HU69" s="1304"/>
      <c r="HV69" s="1304"/>
      <c r="HW69" s="1304"/>
      <c r="HX69" s="1145"/>
      <c r="HY69" s="1245"/>
      <c r="HZ69" s="2"/>
    </row>
    <row r="70" spans="1:234" ht="5.25" customHeight="1">
      <c r="A70" s="1373" t="s">
        <v>508</v>
      </c>
      <c r="B70" s="1374"/>
      <c r="C70" s="1374"/>
      <c r="D70" s="1374"/>
      <c r="E70" s="1374"/>
      <c r="F70" s="1374"/>
      <c r="G70" s="1374"/>
      <c r="H70" s="1374"/>
      <c r="I70" s="1374"/>
      <c r="J70" s="1375"/>
      <c r="K70" s="1880" t="s">
        <v>462</v>
      </c>
      <c r="L70" s="1880"/>
      <c r="M70" s="1880"/>
      <c r="N70" s="1503" t="s">
        <v>399</v>
      </c>
      <c r="O70" s="1503"/>
      <c r="P70" s="1503"/>
      <c r="Q70" s="1503"/>
      <c r="R70" s="1503"/>
      <c r="S70" s="1503"/>
      <c r="T70" s="1503"/>
      <c r="U70" s="1501" t="str">
        <f>IF(U73="","",VLOOKUP(U73,入力シート!C85:D85,2,FALSE))</f>
        <v/>
      </c>
      <c r="V70" s="1501"/>
      <c r="W70" s="1501"/>
      <c r="X70" s="1501"/>
      <c r="Y70" s="1501"/>
      <c r="Z70" s="1501"/>
      <c r="AA70" s="1501"/>
      <c r="AB70" s="1501"/>
      <c r="AC70" s="1501"/>
      <c r="AD70" s="1501"/>
      <c r="AE70" s="1501"/>
      <c r="AF70" s="1501"/>
      <c r="AG70" s="1501"/>
      <c r="AH70" s="1501"/>
      <c r="AI70" s="1501"/>
      <c r="AJ70" s="1501"/>
      <c r="AK70" s="1501"/>
      <c r="AL70" s="1501"/>
      <c r="AM70" s="1501"/>
      <c r="AN70" s="1501"/>
      <c r="AO70" s="1503" t="s">
        <v>464</v>
      </c>
      <c r="AP70" s="1503"/>
      <c r="AQ70" s="1503"/>
      <c r="AR70" s="1503"/>
      <c r="AS70" s="1503"/>
      <c r="AT70" s="1503"/>
      <c r="AU70" s="1503"/>
      <c r="AV70" s="1503"/>
      <c r="AW70" s="1503"/>
      <c r="AX70" s="1503"/>
      <c r="AY70" s="1545" t="str">
        <f>IF(入力シート!Z85="","",入力シート!Z85)</f>
        <v/>
      </c>
      <c r="AZ70" s="1545"/>
      <c r="BA70" s="1545"/>
      <c r="BB70" s="1545"/>
      <c r="BC70" s="1545"/>
      <c r="BD70" s="1545"/>
      <c r="BE70" s="1545"/>
      <c r="BF70" s="1545"/>
      <c r="BG70" s="1545"/>
      <c r="BH70" s="1545"/>
      <c r="BI70" s="1545"/>
      <c r="BJ70" s="1545"/>
      <c r="BK70" s="1545"/>
      <c r="BL70" s="1545"/>
      <c r="BM70" s="1545"/>
      <c r="BN70" s="1545"/>
      <c r="BO70" s="1545"/>
      <c r="BP70" s="1545"/>
      <c r="BQ70" s="1546"/>
      <c r="BR70" s="2"/>
      <c r="BS70" s="2"/>
      <c r="BT70" s="1730"/>
      <c r="BU70" s="1731"/>
      <c r="BV70" s="1731"/>
      <c r="BW70" s="1731"/>
      <c r="BX70" s="1731"/>
      <c r="BY70" s="1731"/>
      <c r="BZ70" s="1463"/>
      <c r="CA70" s="1464"/>
      <c r="CB70" s="1464"/>
      <c r="CC70" s="1464"/>
      <c r="CD70" s="1464"/>
      <c r="CE70" s="1464"/>
      <c r="CF70" s="1464"/>
      <c r="CG70" s="1464"/>
      <c r="CH70" s="1464"/>
      <c r="CI70" s="1464"/>
      <c r="CJ70" s="1464"/>
      <c r="CK70" s="1464"/>
      <c r="CL70" s="1464"/>
      <c r="CM70" s="1464"/>
      <c r="CN70" s="1464"/>
      <c r="CO70" s="1465"/>
      <c r="CP70" s="1454"/>
      <c r="CQ70" s="1455"/>
      <c r="CR70" s="1455"/>
      <c r="CS70" s="1456"/>
      <c r="CT70" s="1224"/>
      <c r="CU70" s="1225"/>
      <c r="CV70" s="1225"/>
      <c r="CW70" s="1225"/>
      <c r="CX70" s="1225"/>
      <c r="CY70" s="1225"/>
      <c r="CZ70" s="1225"/>
      <c r="DA70" s="1225"/>
      <c r="DB70" s="1225"/>
      <c r="DC70" s="1225"/>
      <c r="DD70" s="1225"/>
      <c r="DE70" s="1225"/>
      <c r="DF70" s="1225"/>
      <c r="DG70" s="1225"/>
      <c r="DH70" s="1225"/>
      <c r="DI70" s="1225"/>
      <c r="DJ70" s="1225"/>
      <c r="DK70" s="1225"/>
      <c r="DL70" s="1228"/>
      <c r="DM70" s="1229"/>
      <c r="DN70" s="2"/>
      <c r="DO70" s="1355"/>
      <c r="DP70" s="1356"/>
      <c r="DQ70" s="1356"/>
      <c r="DR70" s="1356"/>
      <c r="DS70" s="1356"/>
      <c r="DT70" s="1356"/>
      <c r="DU70" s="1356"/>
      <c r="DV70" s="1356"/>
      <c r="DW70" s="1356"/>
      <c r="DX70" s="1356"/>
      <c r="DY70" s="1356"/>
      <c r="DZ70" s="1356"/>
      <c r="EA70" s="1356"/>
      <c r="EB70" s="1356"/>
      <c r="EC70" s="1356"/>
      <c r="ED70" s="1356"/>
      <c r="EE70" s="1356"/>
      <c r="EF70" s="1356"/>
      <c r="EG70" s="1356"/>
      <c r="EH70" s="1356"/>
      <c r="EI70" s="1356"/>
      <c r="EJ70" s="1356"/>
      <c r="EK70" s="1382"/>
      <c r="EL70" s="1383"/>
      <c r="EM70" s="1383"/>
      <c r="EN70" s="1383"/>
      <c r="EO70" s="1383"/>
      <c r="EP70" s="1383"/>
      <c r="EQ70" s="1383"/>
      <c r="ER70" s="1383"/>
      <c r="ES70" s="1383"/>
      <c r="ET70" s="1383"/>
      <c r="EU70" s="1383"/>
      <c r="EV70" s="1383"/>
      <c r="EW70" s="1383"/>
      <c r="EX70" s="1383"/>
      <c r="EY70" s="1383"/>
      <c r="EZ70" s="1246"/>
      <c r="FA70" s="1295"/>
      <c r="FB70" s="1306"/>
      <c r="FC70" s="1306"/>
      <c r="FD70" s="1306"/>
      <c r="FE70" s="1306"/>
      <c r="FF70" s="1306"/>
      <c r="FG70" s="1306"/>
      <c r="FH70" s="1306"/>
      <c r="FI70" s="1306"/>
      <c r="FJ70" s="1306"/>
      <c r="FK70" s="1306"/>
      <c r="FL70" s="1306"/>
      <c r="FM70" s="1306"/>
      <c r="FN70" s="1306"/>
      <c r="FO70" s="1306"/>
      <c r="FP70" s="1306"/>
      <c r="FQ70" s="1246"/>
      <c r="FR70" s="1246"/>
      <c r="FS70" s="1341"/>
      <c r="FT70" s="1342"/>
      <c r="FU70" s="1342"/>
      <c r="FV70" s="1342"/>
      <c r="FW70" s="1342"/>
      <c r="FX70" s="1342"/>
      <c r="FY70" s="1342"/>
      <c r="FZ70" s="1342"/>
      <c r="GA70" s="1342"/>
      <c r="GB70" s="1342"/>
      <c r="GC70" s="1342"/>
      <c r="GD70" s="1342"/>
      <c r="GE70" s="1342"/>
      <c r="GF70" s="1342"/>
      <c r="GG70" s="1342"/>
      <c r="GH70" s="1342"/>
      <c r="GI70" s="1342"/>
      <c r="GJ70" s="1342"/>
      <c r="GK70" s="1342"/>
      <c r="GL70" s="1246"/>
      <c r="GM70" s="1295"/>
      <c r="GN70" s="1305"/>
      <c r="GO70" s="1306"/>
      <c r="GP70" s="1306"/>
      <c r="GQ70" s="1306"/>
      <c r="GR70" s="1306"/>
      <c r="GS70" s="1306"/>
      <c r="GT70" s="1306"/>
      <c r="GU70" s="1306"/>
      <c r="GV70" s="1306"/>
      <c r="GW70" s="1306"/>
      <c r="GX70" s="1306"/>
      <c r="GY70" s="1306"/>
      <c r="GZ70" s="1306"/>
      <c r="HA70" s="1306"/>
      <c r="HB70" s="1306"/>
      <c r="HC70" s="1246"/>
      <c r="HD70" s="1295"/>
      <c r="HE70" s="1300"/>
      <c r="HF70" s="1300"/>
      <c r="HG70" s="1306"/>
      <c r="HH70" s="1306"/>
      <c r="HI70" s="1306"/>
      <c r="HJ70" s="1306"/>
      <c r="HK70" s="1306"/>
      <c r="HL70" s="1306"/>
      <c r="HM70" s="1306"/>
      <c r="HN70" s="1306"/>
      <c r="HO70" s="1306"/>
      <c r="HP70" s="1306"/>
      <c r="HQ70" s="1306"/>
      <c r="HR70" s="1306"/>
      <c r="HS70" s="1306"/>
      <c r="HT70" s="1306"/>
      <c r="HU70" s="1306"/>
      <c r="HV70" s="1306"/>
      <c r="HW70" s="1306"/>
      <c r="HX70" s="1246"/>
      <c r="HY70" s="1247"/>
      <c r="HZ70" s="2"/>
    </row>
    <row r="71" spans="1:234" ht="5.25" customHeight="1">
      <c r="A71" s="1373"/>
      <c r="B71" s="1374"/>
      <c r="C71" s="1374"/>
      <c r="D71" s="1374"/>
      <c r="E71" s="1374"/>
      <c r="F71" s="1374"/>
      <c r="G71" s="1374"/>
      <c r="H71" s="1374"/>
      <c r="I71" s="1374"/>
      <c r="J71" s="1375"/>
      <c r="K71" s="1881"/>
      <c r="L71" s="1881"/>
      <c r="M71" s="1881"/>
      <c r="N71" s="1504"/>
      <c r="O71" s="1504"/>
      <c r="P71" s="1504"/>
      <c r="Q71" s="1504"/>
      <c r="R71" s="1504"/>
      <c r="S71" s="1504"/>
      <c r="T71" s="1504"/>
      <c r="U71" s="1502"/>
      <c r="V71" s="1502"/>
      <c r="W71" s="1502"/>
      <c r="X71" s="1502"/>
      <c r="Y71" s="1502"/>
      <c r="Z71" s="1502"/>
      <c r="AA71" s="1502"/>
      <c r="AB71" s="1502"/>
      <c r="AC71" s="1502"/>
      <c r="AD71" s="1502"/>
      <c r="AE71" s="1502"/>
      <c r="AF71" s="1502"/>
      <c r="AG71" s="1502"/>
      <c r="AH71" s="1502"/>
      <c r="AI71" s="1502"/>
      <c r="AJ71" s="1502"/>
      <c r="AK71" s="1502"/>
      <c r="AL71" s="1502"/>
      <c r="AM71" s="1502"/>
      <c r="AN71" s="1502"/>
      <c r="AO71" s="1504"/>
      <c r="AP71" s="1504"/>
      <c r="AQ71" s="1504"/>
      <c r="AR71" s="1504"/>
      <c r="AS71" s="1504"/>
      <c r="AT71" s="1504"/>
      <c r="AU71" s="1504"/>
      <c r="AV71" s="1504"/>
      <c r="AW71" s="1504"/>
      <c r="AX71" s="1504"/>
      <c r="AY71" s="1545"/>
      <c r="AZ71" s="1545"/>
      <c r="BA71" s="1545"/>
      <c r="BB71" s="1545"/>
      <c r="BC71" s="1545"/>
      <c r="BD71" s="1545"/>
      <c r="BE71" s="1545"/>
      <c r="BF71" s="1545"/>
      <c r="BG71" s="1545"/>
      <c r="BH71" s="1545"/>
      <c r="BI71" s="1545"/>
      <c r="BJ71" s="1545"/>
      <c r="BK71" s="1545"/>
      <c r="BL71" s="1545"/>
      <c r="BM71" s="1545"/>
      <c r="BN71" s="1545"/>
      <c r="BO71" s="1545"/>
      <c r="BP71" s="1545"/>
      <c r="BQ71" s="1546"/>
      <c r="BR71" s="2"/>
      <c r="BS71" s="2"/>
      <c r="BT71" s="1730"/>
      <c r="BU71" s="1731"/>
      <c r="BV71" s="1731"/>
      <c r="BW71" s="1731"/>
      <c r="BX71" s="1731"/>
      <c r="BY71" s="1731"/>
      <c r="BZ71" s="1457" t="s">
        <v>29</v>
      </c>
      <c r="CA71" s="1458"/>
      <c r="CB71" s="1458"/>
      <c r="CC71" s="1458"/>
      <c r="CD71" s="1458"/>
      <c r="CE71" s="1458"/>
      <c r="CF71" s="1458"/>
      <c r="CG71" s="1458"/>
      <c r="CH71" s="1458"/>
      <c r="CI71" s="1458"/>
      <c r="CJ71" s="1458"/>
      <c r="CK71" s="1458"/>
      <c r="CL71" s="1458"/>
      <c r="CM71" s="1458"/>
      <c r="CN71" s="1458"/>
      <c r="CO71" s="1459"/>
      <c r="CP71" s="1468" t="s">
        <v>46</v>
      </c>
      <c r="CQ71" s="1469"/>
      <c r="CR71" s="1469"/>
      <c r="CS71" s="1470"/>
      <c r="CT71" s="1224"/>
      <c r="CU71" s="1225"/>
      <c r="CV71" s="1225"/>
      <c r="CW71" s="1225"/>
      <c r="CX71" s="1225"/>
      <c r="CY71" s="1225"/>
      <c r="CZ71" s="1225"/>
      <c r="DA71" s="1225"/>
      <c r="DB71" s="1225"/>
      <c r="DC71" s="1225"/>
      <c r="DD71" s="1225"/>
      <c r="DE71" s="1225"/>
      <c r="DF71" s="1225"/>
      <c r="DG71" s="1225"/>
      <c r="DH71" s="1225"/>
      <c r="DI71" s="1225"/>
      <c r="DJ71" s="1225"/>
      <c r="DK71" s="1225"/>
      <c r="DL71" s="1226"/>
      <c r="DM71" s="1227"/>
      <c r="DN71" s="2"/>
      <c r="DO71" s="1355"/>
      <c r="DP71" s="1356"/>
      <c r="DQ71" s="1356"/>
      <c r="DR71" s="1356"/>
      <c r="DS71" s="1356"/>
      <c r="DT71" s="1356"/>
      <c r="DU71" s="1356"/>
      <c r="DV71" s="1356"/>
      <c r="DW71" s="1356"/>
      <c r="DX71" s="1356"/>
      <c r="DY71" s="1356"/>
      <c r="DZ71" s="1356"/>
      <c r="EA71" s="1356"/>
      <c r="EB71" s="1356"/>
      <c r="EC71" s="1356"/>
      <c r="ED71" s="1356"/>
      <c r="EE71" s="1356"/>
      <c r="EF71" s="1356"/>
      <c r="EG71" s="1356"/>
      <c r="EH71" s="1356"/>
      <c r="EI71" s="1356"/>
      <c r="EJ71" s="1356"/>
      <c r="EK71" s="1382"/>
      <c r="EL71" s="1383"/>
      <c r="EM71" s="1383"/>
      <c r="EN71" s="1383"/>
      <c r="EO71" s="1383"/>
      <c r="EP71" s="1383"/>
      <c r="EQ71" s="1383"/>
      <c r="ER71" s="1383"/>
      <c r="ES71" s="1383"/>
      <c r="ET71" s="1383"/>
      <c r="EU71" s="1383"/>
      <c r="EV71" s="1383"/>
      <c r="EW71" s="1383"/>
      <c r="EX71" s="1383"/>
      <c r="EY71" s="1383"/>
      <c r="EZ71" s="1246"/>
      <c r="FA71" s="1295"/>
      <c r="FB71" s="1306"/>
      <c r="FC71" s="1306"/>
      <c r="FD71" s="1306"/>
      <c r="FE71" s="1306"/>
      <c r="FF71" s="1306"/>
      <c r="FG71" s="1306"/>
      <c r="FH71" s="1306"/>
      <c r="FI71" s="1306"/>
      <c r="FJ71" s="1306"/>
      <c r="FK71" s="1306"/>
      <c r="FL71" s="1306"/>
      <c r="FM71" s="1306"/>
      <c r="FN71" s="1306"/>
      <c r="FO71" s="1306"/>
      <c r="FP71" s="1306"/>
      <c r="FQ71" s="1246"/>
      <c r="FR71" s="1246"/>
      <c r="FS71" s="1249" t="str">
        <f>IF(EK69="","",IF(控!EK69-控!FB69&gt;=0,控!EK69-控!FB69,0))</f>
        <v/>
      </c>
      <c r="FT71" s="1250"/>
      <c r="FU71" s="1250"/>
      <c r="FV71" s="1250"/>
      <c r="FW71" s="1250"/>
      <c r="FX71" s="1250"/>
      <c r="FY71" s="1250"/>
      <c r="FZ71" s="1250"/>
      <c r="GA71" s="1250"/>
      <c r="GB71" s="1250"/>
      <c r="GC71" s="1250"/>
      <c r="GD71" s="1250"/>
      <c r="GE71" s="1250"/>
      <c r="GF71" s="1250"/>
      <c r="GG71" s="1250"/>
      <c r="GH71" s="1250"/>
      <c r="GI71" s="1250"/>
      <c r="GJ71" s="1250"/>
      <c r="GK71" s="1250"/>
      <c r="GL71" s="1246"/>
      <c r="GM71" s="1295"/>
      <c r="GN71" s="1305"/>
      <c r="GO71" s="1306"/>
      <c r="GP71" s="1306"/>
      <c r="GQ71" s="1306"/>
      <c r="GR71" s="1306"/>
      <c r="GS71" s="1306"/>
      <c r="GT71" s="1306"/>
      <c r="GU71" s="1306"/>
      <c r="GV71" s="1306"/>
      <c r="GW71" s="1306"/>
      <c r="GX71" s="1306"/>
      <c r="GY71" s="1306"/>
      <c r="GZ71" s="1306"/>
      <c r="HA71" s="1306"/>
      <c r="HB71" s="1306"/>
      <c r="HC71" s="1246"/>
      <c r="HD71" s="1295"/>
      <c r="HE71" s="1300"/>
      <c r="HF71" s="1300"/>
      <c r="HG71" s="1306"/>
      <c r="HH71" s="1306"/>
      <c r="HI71" s="1306"/>
      <c r="HJ71" s="1306"/>
      <c r="HK71" s="1306"/>
      <c r="HL71" s="1306"/>
      <c r="HM71" s="1306"/>
      <c r="HN71" s="1306"/>
      <c r="HO71" s="1306"/>
      <c r="HP71" s="1306"/>
      <c r="HQ71" s="1306"/>
      <c r="HR71" s="1306"/>
      <c r="HS71" s="1306"/>
      <c r="HT71" s="1306"/>
      <c r="HU71" s="1306"/>
      <c r="HV71" s="1306"/>
      <c r="HW71" s="1306"/>
      <c r="HX71" s="1246"/>
      <c r="HY71" s="1247"/>
      <c r="HZ71" s="2"/>
    </row>
    <row r="72" spans="1:234" ht="5.25" customHeight="1">
      <c r="A72" s="1373"/>
      <c r="B72" s="1374"/>
      <c r="C72" s="1374"/>
      <c r="D72" s="1374"/>
      <c r="E72" s="1374"/>
      <c r="F72" s="1374"/>
      <c r="G72" s="1374"/>
      <c r="H72" s="1374"/>
      <c r="I72" s="1374"/>
      <c r="J72" s="1375"/>
      <c r="K72" s="1881"/>
      <c r="L72" s="1881"/>
      <c r="M72" s="1881"/>
      <c r="N72" s="1504"/>
      <c r="O72" s="1504"/>
      <c r="P72" s="1504"/>
      <c r="Q72" s="1504"/>
      <c r="R72" s="1504"/>
      <c r="S72" s="1504"/>
      <c r="T72" s="1504"/>
      <c r="U72" s="1502"/>
      <c r="V72" s="1502"/>
      <c r="W72" s="1502"/>
      <c r="X72" s="1502"/>
      <c r="Y72" s="1502"/>
      <c r="Z72" s="1502"/>
      <c r="AA72" s="1502"/>
      <c r="AB72" s="1502"/>
      <c r="AC72" s="1502"/>
      <c r="AD72" s="1502"/>
      <c r="AE72" s="1502"/>
      <c r="AF72" s="1502"/>
      <c r="AG72" s="1502"/>
      <c r="AH72" s="1502"/>
      <c r="AI72" s="1502"/>
      <c r="AJ72" s="1502"/>
      <c r="AK72" s="1502"/>
      <c r="AL72" s="1502"/>
      <c r="AM72" s="1502"/>
      <c r="AN72" s="1502"/>
      <c r="AO72" s="1504"/>
      <c r="AP72" s="1504"/>
      <c r="AQ72" s="1504"/>
      <c r="AR72" s="1504"/>
      <c r="AS72" s="1504"/>
      <c r="AT72" s="1504"/>
      <c r="AU72" s="1504"/>
      <c r="AV72" s="1504"/>
      <c r="AW72" s="1504"/>
      <c r="AX72" s="1504"/>
      <c r="AY72" s="1545"/>
      <c r="AZ72" s="1545"/>
      <c r="BA72" s="1545"/>
      <c r="BB72" s="1545"/>
      <c r="BC72" s="1545"/>
      <c r="BD72" s="1545"/>
      <c r="BE72" s="1545"/>
      <c r="BF72" s="1545"/>
      <c r="BG72" s="1545"/>
      <c r="BH72" s="1545"/>
      <c r="BI72" s="1545"/>
      <c r="BJ72" s="1545"/>
      <c r="BK72" s="1545"/>
      <c r="BL72" s="1545"/>
      <c r="BM72" s="1545"/>
      <c r="BN72" s="1545"/>
      <c r="BO72" s="1545"/>
      <c r="BP72" s="1545"/>
      <c r="BQ72" s="1546"/>
      <c r="BR72" s="2"/>
      <c r="BS72" s="2"/>
      <c r="BT72" s="1730"/>
      <c r="BU72" s="1731"/>
      <c r="BV72" s="1731"/>
      <c r="BW72" s="1731"/>
      <c r="BX72" s="1731"/>
      <c r="BY72" s="1731"/>
      <c r="BZ72" s="1460"/>
      <c r="CA72" s="1461"/>
      <c r="CB72" s="1461"/>
      <c r="CC72" s="1461"/>
      <c r="CD72" s="1461"/>
      <c r="CE72" s="1461"/>
      <c r="CF72" s="1461"/>
      <c r="CG72" s="1461"/>
      <c r="CH72" s="1461"/>
      <c r="CI72" s="1461"/>
      <c r="CJ72" s="1461"/>
      <c r="CK72" s="1461"/>
      <c r="CL72" s="1461"/>
      <c r="CM72" s="1461"/>
      <c r="CN72" s="1461"/>
      <c r="CO72" s="1462"/>
      <c r="CP72" s="1451"/>
      <c r="CQ72" s="1452"/>
      <c r="CR72" s="1452"/>
      <c r="CS72" s="1453"/>
      <c r="CT72" s="1224"/>
      <c r="CU72" s="1225"/>
      <c r="CV72" s="1225"/>
      <c r="CW72" s="1225"/>
      <c r="CX72" s="1225"/>
      <c r="CY72" s="1225"/>
      <c r="CZ72" s="1225"/>
      <c r="DA72" s="1225"/>
      <c r="DB72" s="1225"/>
      <c r="DC72" s="1225"/>
      <c r="DD72" s="1225"/>
      <c r="DE72" s="1225"/>
      <c r="DF72" s="1225"/>
      <c r="DG72" s="1225"/>
      <c r="DH72" s="1225"/>
      <c r="DI72" s="1225"/>
      <c r="DJ72" s="1225"/>
      <c r="DK72" s="1225"/>
      <c r="DL72" s="1228"/>
      <c r="DM72" s="1229"/>
      <c r="DN72" s="2"/>
      <c r="DO72" s="1262"/>
      <c r="DP72" s="1357"/>
      <c r="DQ72" s="1357"/>
      <c r="DR72" s="1357"/>
      <c r="DS72" s="1357"/>
      <c r="DT72" s="1357"/>
      <c r="DU72" s="1357"/>
      <c r="DV72" s="1357"/>
      <c r="DW72" s="1357"/>
      <c r="DX72" s="1357"/>
      <c r="DY72" s="1357"/>
      <c r="DZ72" s="1357"/>
      <c r="EA72" s="1357"/>
      <c r="EB72" s="1357"/>
      <c r="EC72" s="1357"/>
      <c r="ED72" s="1357"/>
      <c r="EE72" s="1357"/>
      <c r="EF72" s="1357"/>
      <c r="EG72" s="1357"/>
      <c r="EH72" s="1357"/>
      <c r="EI72" s="1357"/>
      <c r="EJ72" s="1357"/>
      <c r="EK72" s="1384"/>
      <c r="EL72" s="1385"/>
      <c r="EM72" s="1385"/>
      <c r="EN72" s="1385"/>
      <c r="EO72" s="1385"/>
      <c r="EP72" s="1385"/>
      <c r="EQ72" s="1385"/>
      <c r="ER72" s="1385"/>
      <c r="ES72" s="1385"/>
      <c r="ET72" s="1385"/>
      <c r="EU72" s="1385"/>
      <c r="EV72" s="1385"/>
      <c r="EW72" s="1385"/>
      <c r="EX72" s="1385"/>
      <c r="EY72" s="1385"/>
      <c r="EZ72" s="1309"/>
      <c r="FA72" s="1343"/>
      <c r="FB72" s="1308"/>
      <c r="FC72" s="1308"/>
      <c r="FD72" s="1308"/>
      <c r="FE72" s="1308"/>
      <c r="FF72" s="1308"/>
      <c r="FG72" s="1308"/>
      <c r="FH72" s="1308"/>
      <c r="FI72" s="1308"/>
      <c r="FJ72" s="1308"/>
      <c r="FK72" s="1308"/>
      <c r="FL72" s="1308"/>
      <c r="FM72" s="1308"/>
      <c r="FN72" s="1308"/>
      <c r="FO72" s="1308"/>
      <c r="FP72" s="1308"/>
      <c r="FQ72" s="1309"/>
      <c r="FR72" s="1309"/>
      <c r="FS72" s="1823"/>
      <c r="FT72" s="1824"/>
      <c r="FU72" s="1824"/>
      <c r="FV72" s="1824"/>
      <c r="FW72" s="1824"/>
      <c r="FX72" s="1824"/>
      <c r="FY72" s="1824"/>
      <c r="FZ72" s="1824"/>
      <c r="GA72" s="1824"/>
      <c r="GB72" s="1824"/>
      <c r="GC72" s="1824"/>
      <c r="GD72" s="1824"/>
      <c r="GE72" s="1824"/>
      <c r="GF72" s="1824"/>
      <c r="GG72" s="1824"/>
      <c r="GH72" s="1824"/>
      <c r="GI72" s="1824"/>
      <c r="GJ72" s="1250"/>
      <c r="GK72" s="1250"/>
      <c r="GL72" s="1246"/>
      <c r="GM72" s="1295"/>
      <c r="GN72" s="1305"/>
      <c r="GO72" s="1306"/>
      <c r="GP72" s="1306"/>
      <c r="GQ72" s="1306"/>
      <c r="GR72" s="1306"/>
      <c r="GS72" s="1306"/>
      <c r="GT72" s="1306"/>
      <c r="GU72" s="1306"/>
      <c r="GV72" s="1306"/>
      <c r="GW72" s="1306"/>
      <c r="GX72" s="1306"/>
      <c r="GY72" s="1306"/>
      <c r="GZ72" s="1306"/>
      <c r="HA72" s="1306"/>
      <c r="HB72" s="1306"/>
      <c r="HC72" s="1246"/>
      <c r="HD72" s="1295"/>
      <c r="HE72" s="1300"/>
      <c r="HF72" s="1300"/>
      <c r="HG72" s="1306"/>
      <c r="HH72" s="1306"/>
      <c r="HI72" s="1306"/>
      <c r="HJ72" s="1306"/>
      <c r="HK72" s="1306"/>
      <c r="HL72" s="1306"/>
      <c r="HM72" s="1306"/>
      <c r="HN72" s="1306"/>
      <c r="HO72" s="1306"/>
      <c r="HP72" s="1306"/>
      <c r="HQ72" s="1306"/>
      <c r="HR72" s="1306"/>
      <c r="HS72" s="1306"/>
      <c r="HT72" s="1306"/>
      <c r="HU72" s="1306"/>
      <c r="HV72" s="1306"/>
      <c r="HW72" s="1306"/>
      <c r="HX72" s="1246"/>
      <c r="HY72" s="1247"/>
      <c r="HZ72" s="2"/>
    </row>
    <row r="73" spans="1:234" ht="5.25" customHeight="1">
      <c r="A73" s="1373"/>
      <c r="B73" s="1374"/>
      <c r="C73" s="1374"/>
      <c r="D73" s="1374"/>
      <c r="E73" s="1374"/>
      <c r="F73" s="1374"/>
      <c r="G73" s="1374"/>
      <c r="H73" s="1374"/>
      <c r="I73" s="1374"/>
      <c r="J73" s="1375"/>
      <c r="K73" s="1881"/>
      <c r="L73" s="1881"/>
      <c r="M73" s="1881"/>
      <c r="N73" s="1504" t="s">
        <v>7</v>
      </c>
      <c r="O73" s="1504"/>
      <c r="P73" s="1504"/>
      <c r="Q73" s="1504"/>
      <c r="R73" s="1504"/>
      <c r="S73" s="1504"/>
      <c r="T73" s="1504"/>
      <c r="U73" s="1276" t="str">
        <f>IF(入力シート!C85="","",入力シート!C85)</f>
        <v/>
      </c>
      <c r="V73" s="1276"/>
      <c r="W73" s="1276"/>
      <c r="X73" s="1276"/>
      <c r="Y73" s="1276"/>
      <c r="Z73" s="1276"/>
      <c r="AA73" s="1276"/>
      <c r="AB73" s="1276"/>
      <c r="AC73" s="1276"/>
      <c r="AD73" s="1276"/>
      <c r="AE73" s="1276"/>
      <c r="AF73" s="1276"/>
      <c r="AG73" s="1276"/>
      <c r="AH73" s="1276"/>
      <c r="AI73" s="1276"/>
      <c r="AJ73" s="1276"/>
      <c r="AK73" s="1276"/>
      <c r="AL73" s="1276"/>
      <c r="AM73" s="1276"/>
      <c r="AN73" s="1276"/>
      <c r="AO73" s="1550" t="s">
        <v>465</v>
      </c>
      <c r="AP73" s="1504"/>
      <c r="AQ73" s="1504"/>
      <c r="AR73" s="1504"/>
      <c r="AS73" s="1504"/>
      <c r="AT73" s="1504"/>
      <c r="AU73" s="1504"/>
      <c r="AV73" s="1504"/>
      <c r="AW73" s="1504"/>
      <c r="AX73" s="1504"/>
      <c r="AY73" s="1303" t="str">
        <f>IF(入力シート!L85="","",入力シート!L85)</f>
        <v/>
      </c>
      <c r="AZ73" s="1304"/>
      <c r="BA73" s="1304"/>
      <c r="BB73" s="1304"/>
      <c r="BC73" s="1304"/>
      <c r="BD73" s="1304"/>
      <c r="BE73" s="1304"/>
      <c r="BF73" s="1304"/>
      <c r="BG73" s="1304"/>
      <c r="BH73" s="1304"/>
      <c r="BI73" s="1304"/>
      <c r="BJ73" s="1304"/>
      <c r="BK73" s="1304"/>
      <c r="BL73" s="1304"/>
      <c r="BM73" s="1304"/>
      <c r="BN73" s="1304"/>
      <c r="BO73" s="1304"/>
      <c r="BP73" s="1133" t="s">
        <v>151</v>
      </c>
      <c r="BQ73" s="1134"/>
      <c r="BR73" s="2"/>
      <c r="BS73" s="2"/>
      <c r="BT73" s="1730"/>
      <c r="BU73" s="1731"/>
      <c r="BV73" s="1731"/>
      <c r="BW73" s="1731"/>
      <c r="BX73" s="1731"/>
      <c r="BY73" s="1731"/>
      <c r="BZ73" s="1463"/>
      <c r="CA73" s="1464"/>
      <c r="CB73" s="1464"/>
      <c r="CC73" s="1464"/>
      <c r="CD73" s="1464"/>
      <c r="CE73" s="1464"/>
      <c r="CF73" s="1464"/>
      <c r="CG73" s="1464"/>
      <c r="CH73" s="1464"/>
      <c r="CI73" s="1464"/>
      <c r="CJ73" s="1464"/>
      <c r="CK73" s="1464"/>
      <c r="CL73" s="1464"/>
      <c r="CM73" s="1464"/>
      <c r="CN73" s="1464"/>
      <c r="CO73" s="1465"/>
      <c r="CP73" s="1454"/>
      <c r="CQ73" s="1455"/>
      <c r="CR73" s="1455"/>
      <c r="CS73" s="1456"/>
      <c r="CT73" s="1224"/>
      <c r="CU73" s="1225"/>
      <c r="CV73" s="1225"/>
      <c r="CW73" s="1225"/>
      <c r="CX73" s="1225"/>
      <c r="CY73" s="1225"/>
      <c r="CZ73" s="1225"/>
      <c r="DA73" s="1225"/>
      <c r="DB73" s="1225"/>
      <c r="DC73" s="1225"/>
      <c r="DD73" s="1225"/>
      <c r="DE73" s="1225"/>
      <c r="DF73" s="1225"/>
      <c r="DG73" s="1225"/>
      <c r="DH73" s="1225"/>
      <c r="DI73" s="1225"/>
      <c r="DJ73" s="1225"/>
      <c r="DK73" s="1225"/>
      <c r="DL73" s="1228"/>
      <c r="DM73" s="1229"/>
      <c r="DN73" s="2"/>
      <c r="DO73" s="1515" t="s">
        <v>712</v>
      </c>
      <c r="DP73" s="1515"/>
      <c r="DQ73" s="1515"/>
      <c r="DR73" s="1515"/>
      <c r="DS73" s="1515"/>
      <c r="DT73" s="1515"/>
      <c r="DU73" s="1515"/>
      <c r="DV73" s="1515"/>
      <c r="DW73" s="1515"/>
      <c r="DX73" s="1515"/>
      <c r="DY73" s="1515"/>
      <c r="DZ73" s="1515"/>
      <c r="EA73" s="1515"/>
      <c r="EB73" s="1515"/>
      <c r="EC73" s="1515"/>
      <c r="ED73" s="1515"/>
      <c r="EE73" s="1515"/>
      <c r="EF73" s="1515"/>
      <c r="EG73" s="1515"/>
      <c r="EH73" s="1515"/>
      <c r="EI73" s="1515"/>
      <c r="EJ73" s="1515"/>
      <c r="EK73" s="1515"/>
      <c r="EL73" s="1515"/>
      <c r="EM73" s="1515"/>
      <c r="EN73" s="1515"/>
      <c r="EO73" s="1515"/>
      <c r="EP73" s="1515"/>
      <c r="EQ73" s="1515"/>
      <c r="ER73" s="1515"/>
      <c r="ES73" s="1515"/>
      <c r="ET73" s="1515"/>
      <c r="EU73" s="1515"/>
      <c r="EV73" s="1515"/>
      <c r="EW73" s="1515"/>
      <c r="EX73" s="1515"/>
      <c r="EY73" s="1515"/>
      <c r="EZ73" s="1515"/>
      <c r="FA73" s="1515"/>
      <c r="FB73" s="1515"/>
      <c r="FC73" s="1515"/>
      <c r="FD73" s="1515"/>
      <c r="FE73" s="1515"/>
      <c r="FF73" s="1515"/>
      <c r="FG73" s="1515"/>
      <c r="FH73" s="1515"/>
      <c r="FI73" s="1515"/>
      <c r="FJ73" s="1515"/>
      <c r="FK73" s="1515"/>
      <c r="FL73" s="1515"/>
      <c r="FM73" s="1515"/>
      <c r="FN73" s="1515"/>
      <c r="FO73" s="1515"/>
      <c r="FP73" s="1515"/>
      <c r="FQ73" s="1515"/>
      <c r="FR73" s="1515"/>
      <c r="FS73" s="1515"/>
      <c r="FT73" s="1515"/>
      <c r="FU73" s="1515"/>
      <c r="FV73" s="1515"/>
      <c r="FW73" s="1515"/>
      <c r="FX73" s="1515"/>
      <c r="FY73" s="1515"/>
      <c r="FZ73" s="1515"/>
      <c r="GA73" s="1515"/>
      <c r="GB73" s="1515"/>
      <c r="GC73" s="1515"/>
      <c r="GD73" s="1515"/>
      <c r="GE73" s="1515"/>
      <c r="GF73" s="2"/>
      <c r="GG73" s="2"/>
      <c r="GH73" s="2"/>
      <c r="GI73" s="2"/>
      <c r="GJ73" s="1788" t="s">
        <v>124</v>
      </c>
      <c r="GK73" s="1658"/>
      <c r="GL73" s="1658"/>
      <c r="GM73" s="1658"/>
      <c r="GN73" s="1658"/>
      <c r="GO73" s="1658"/>
      <c r="GP73" s="1658"/>
      <c r="GQ73" s="1658"/>
      <c r="GR73" s="1658"/>
      <c r="GS73" s="1658"/>
      <c r="GT73" s="1658"/>
      <c r="GU73" s="1658"/>
      <c r="GV73" s="1658"/>
      <c r="GW73" s="1658"/>
      <c r="GX73" s="1658"/>
      <c r="GY73" s="1658"/>
      <c r="GZ73" s="1658"/>
      <c r="HA73" s="1658"/>
      <c r="HB73" s="1658"/>
      <c r="HC73" s="1658"/>
      <c r="HD73" s="1658"/>
      <c r="HE73" s="1303" t="str">
        <f>IF(入力シート!F30="","",入力シート!F30)</f>
        <v/>
      </c>
      <c r="HF73" s="1304"/>
      <c r="HG73" s="1304"/>
      <c r="HH73" s="1304"/>
      <c r="HI73" s="1304"/>
      <c r="HJ73" s="1304"/>
      <c r="HK73" s="1304"/>
      <c r="HL73" s="1304"/>
      <c r="HM73" s="1304"/>
      <c r="HN73" s="1304"/>
      <c r="HO73" s="1304"/>
      <c r="HP73" s="1304"/>
      <c r="HQ73" s="1304"/>
      <c r="HR73" s="1304"/>
      <c r="HS73" s="1304"/>
      <c r="HT73" s="1304"/>
      <c r="HU73" s="1304"/>
      <c r="HV73" s="1304"/>
      <c r="HW73" s="1304"/>
      <c r="HX73" s="1145"/>
      <c r="HY73" s="1245"/>
      <c r="HZ73" s="2"/>
    </row>
    <row r="74" spans="1:234" ht="5.25" customHeight="1">
      <c r="A74" s="1373"/>
      <c r="B74" s="1374"/>
      <c r="C74" s="1374"/>
      <c r="D74" s="1374"/>
      <c r="E74" s="1374"/>
      <c r="F74" s="1374"/>
      <c r="G74" s="1374"/>
      <c r="H74" s="1374"/>
      <c r="I74" s="1374"/>
      <c r="J74" s="1375"/>
      <c r="K74" s="1881"/>
      <c r="L74" s="1881"/>
      <c r="M74" s="1881"/>
      <c r="N74" s="1504"/>
      <c r="O74" s="1504"/>
      <c r="P74" s="1504"/>
      <c r="Q74" s="1504"/>
      <c r="R74" s="1504"/>
      <c r="S74" s="1504"/>
      <c r="T74" s="1504"/>
      <c r="U74" s="1276"/>
      <c r="V74" s="1276"/>
      <c r="W74" s="1276"/>
      <c r="X74" s="1276"/>
      <c r="Y74" s="1276"/>
      <c r="Z74" s="1276"/>
      <c r="AA74" s="1276"/>
      <c r="AB74" s="1276"/>
      <c r="AC74" s="1276"/>
      <c r="AD74" s="1276"/>
      <c r="AE74" s="1276"/>
      <c r="AF74" s="1276"/>
      <c r="AG74" s="1276"/>
      <c r="AH74" s="1276"/>
      <c r="AI74" s="1276"/>
      <c r="AJ74" s="1276"/>
      <c r="AK74" s="1276"/>
      <c r="AL74" s="1276"/>
      <c r="AM74" s="1276"/>
      <c r="AN74" s="1276"/>
      <c r="AO74" s="1504"/>
      <c r="AP74" s="1504"/>
      <c r="AQ74" s="1504"/>
      <c r="AR74" s="1504"/>
      <c r="AS74" s="1504"/>
      <c r="AT74" s="1504"/>
      <c r="AU74" s="1504"/>
      <c r="AV74" s="1504"/>
      <c r="AW74" s="1504"/>
      <c r="AX74" s="1504"/>
      <c r="AY74" s="1305"/>
      <c r="AZ74" s="1306"/>
      <c r="BA74" s="1306"/>
      <c r="BB74" s="1306"/>
      <c r="BC74" s="1306"/>
      <c r="BD74" s="1306"/>
      <c r="BE74" s="1306"/>
      <c r="BF74" s="1306"/>
      <c r="BG74" s="1306"/>
      <c r="BH74" s="1306"/>
      <c r="BI74" s="1306"/>
      <c r="BJ74" s="1306"/>
      <c r="BK74" s="1306"/>
      <c r="BL74" s="1306"/>
      <c r="BM74" s="1306"/>
      <c r="BN74" s="1306"/>
      <c r="BO74" s="1306"/>
      <c r="BP74" s="1135"/>
      <c r="BQ74" s="1136"/>
      <c r="BR74" s="2"/>
      <c r="BS74" s="2"/>
      <c r="BT74" s="1730"/>
      <c r="BU74" s="1731"/>
      <c r="BV74" s="1731"/>
      <c r="BW74" s="1731"/>
      <c r="BX74" s="1731"/>
      <c r="BY74" s="1731"/>
      <c r="BZ74" s="1457" t="s">
        <v>30</v>
      </c>
      <c r="CA74" s="1458"/>
      <c r="CB74" s="1458"/>
      <c r="CC74" s="1458"/>
      <c r="CD74" s="1458"/>
      <c r="CE74" s="1458"/>
      <c r="CF74" s="1458"/>
      <c r="CG74" s="1458"/>
      <c r="CH74" s="1458"/>
      <c r="CI74" s="1458"/>
      <c r="CJ74" s="1458"/>
      <c r="CK74" s="1458"/>
      <c r="CL74" s="1458"/>
      <c r="CM74" s="1458"/>
      <c r="CN74" s="1458"/>
      <c r="CO74" s="1459"/>
      <c r="CP74" s="1468" t="s">
        <v>47</v>
      </c>
      <c r="CQ74" s="1469"/>
      <c r="CR74" s="1469"/>
      <c r="CS74" s="1470"/>
      <c r="CT74" s="1224" t="str">
        <f>IF(換算!AO11="","",換算!AO11)</f>
        <v/>
      </c>
      <c r="CU74" s="1225"/>
      <c r="CV74" s="1225"/>
      <c r="CW74" s="1225"/>
      <c r="CX74" s="1225"/>
      <c r="CY74" s="1225"/>
      <c r="CZ74" s="1225"/>
      <c r="DA74" s="1225"/>
      <c r="DB74" s="1225"/>
      <c r="DC74" s="1225"/>
      <c r="DD74" s="1225"/>
      <c r="DE74" s="1225"/>
      <c r="DF74" s="1225"/>
      <c r="DG74" s="1225"/>
      <c r="DH74" s="1225"/>
      <c r="DI74" s="1225"/>
      <c r="DJ74" s="1225"/>
      <c r="DK74" s="1225"/>
      <c r="DL74" s="1226"/>
      <c r="DM74" s="1227"/>
      <c r="DN74" s="2"/>
      <c r="DO74" s="1515"/>
      <c r="DP74" s="1515"/>
      <c r="DQ74" s="1515"/>
      <c r="DR74" s="1515"/>
      <c r="DS74" s="1515"/>
      <c r="DT74" s="1515"/>
      <c r="DU74" s="1515"/>
      <c r="DV74" s="1515"/>
      <c r="DW74" s="1515"/>
      <c r="DX74" s="1515"/>
      <c r="DY74" s="1515"/>
      <c r="DZ74" s="1515"/>
      <c r="EA74" s="1515"/>
      <c r="EB74" s="1515"/>
      <c r="EC74" s="1515"/>
      <c r="ED74" s="1515"/>
      <c r="EE74" s="1515"/>
      <c r="EF74" s="1515"/>
      <c r="EG74" s="1515"/>
      <c r="EH74" s="1515"/>
      <c r="EI74" s="1515"/>
      <c r="EJ74" s="1515"/>
      <c r="EK74" s="1515"/>
      <c r="EL74" s="1515"/>
      <c r="EM74" s="1515"/>
      <c r="EN74" s="1515"/>
      <c r="EO74" s="1515"/>
      <c r="EP74" s="1515"/>
      <c r="EQ74" s="1515"/>
      <c r="ER74" s="1515"/>
      <c r="ES74" s="1515"/>
      <c r="ET74" s="1515"/>
      <c r="EU74" s="1515"/>
      <c r="EV74" s="1515"/>
      <c r="EW74" s="1515"/>
      <c r="EX74" s="1515"/>
      <c r="EY74" s="1515"/>
      <c r="EZ74" s="1515"/>
      <c r="FA74" s="1515"/>
      <c r="FB74" s="1515"/>
      <c r="FC74" s="1515"/>
      <c r="FD74" s="1515"/>
      <c r="FE74" s="1515"/>
      <c r="FF74" s="1515"/>
      <c r="FG74" s="1515"/>
      <c r="FH74" s="1515"/>
      <c r="FI74" s="1515"/>
      <c r="FJ74" s="1515"/>
      <c r="FK74" s="1515"/>
      <c r="FL74" s="1515"/>
      <c r="FM74" s="1515"/>
      <c r="FN74" s="1515"/>
      <c r="FO74" s="1515"/>
      <c r="FP74" s="1515"/>
      <c r="FQ74" s="1515"/>
      <c r="FR74" s="1515"/>
      <c r="FS74" s="1515"/>
      <c r="FT74" s="1515"/>
      <c r="FU74" s="1515"/>
      <c r="FV74" s="1515"/>
      <c r="FW74" s="1515"/>
      <c r="FX74" s="1515"/>
      <c r="FY74" s="1515"/>
      <c r="FZ74" s="1515"/>
      <c r="GA74" s="1515"/>
      <c r="GB74" s="1515"/>
      <c r="GC74" s="1515"/>
      <c r="GD74" s="1515"/>
      <c r="GE74" s="1515"/>
      <c r="GF74" s="2"/>
      <c r="GG74" s="2"/>
      <c r="GH74" s="2"/>
      <c r="GI74" s="2"/>
      <c r="GJ74" s="1789"/>
      <c r="GK74" s="1661"/>
      <c r="GL74" s="1661"/>
      <c r="GM74" s="1661"/>
      <c r="GN74" s="1661"/>
      <c r="GO74" s="1661"/>
      <c r="GP74" s="1661"/>
      <c r="GQ74" s="1661"/>
      <c r="GR74" s="1661"/>
      <c r="GS74" s="1661"/>
      <c r="GT74" s="1661"/>
      <c r="GU74" s="1661"/>
      <c r="GV74" s="1661"/>
      <c r="GW74" s="1661"/>
      <c r="GX74" s="1661"/>
      <c r="GY74" s="1661"/>
      <c r="GZ74" s="1661"/>
      <c r="HA74" s="1661"/>
      <c r="HB74" s="1661"/>
      <c r="HC74" s="1661"/>
      <c r="HD74" s="1661"/>
      <c r="HE74" s="1305"/>
      <c r="HF74" s="1306"/>
      <c r="HG74" s="1306"/>
      <c r="HH74" s="1306"/>
      <c r="HI74" s="1306"/>
      <c r="HJ74" s="1306"/>
      <c r="HK74" s="1306"/>
      <c r="HL74" s="1306"/>
      <c r="HM74" s="1306"/>
      <c r="HN74" s="1306"/>
      <c r="HO74" s="1306"/>
      <c r="HP74" s="1306"/>
      <c r="HQ74" s="1306"/>
      <c r="HR74" s="1306"/>
      <c r="HS74" s="1306"/>
      <c r="HT74" s="1306"/>
      <c r="HU74" s="1306"/>
      <c r="HV74" s="1306"/>
      <c r="HW74" s="1306"/>
      <c r="HX74" s="1246"/>
      <c r="HY74" s="1247"/>
      <c r="HZ74" s="2"/>
    </row>
    <row r="75" spans="1:234" ht="5.25" customHeight="1">
      <c r="A75" s="1373"/>
      <c r="B75" s="1374"/>
      <c r="C75" s="1374"/>
      <c r="D75" s="1374"/>
      <c r="E75" s="1374"/>
      <c r="F75" s="1374"/>
      <c r="G75" s="1374"/>
      <c r="H75" s="1374"/>
      <c r="I75" s="1374"/>
      <c r="J75" s="1375"/>
      <c r="K75" s="1881"/>
      <c r="L75" s="1881"/>
      <c r="M75" s="1881"/>
      <c r="N75" s="1504"/>
      <c r="O75" s="1504"/>
      <c r="P75" s="1504"/>
      <c r="Q75" s="1504"/>
      <c r="R75" s="1504"/>
      <c r="S75" s="1504"/>
      <c r="T75" s="1504"/>
      <c r="U75" s="1276"/>
      <c r="V75" s="1276"/>
      <c r="W75" s="1276"/>
      <c r="X75" s="1276"/>
      <c r="Y75" s="1276"/>
      <c r="Z75" s="1276"/>
      <c r="AA75" s="1276"/>
      <c r="AB75" s="1276"/>
      <c r="AC75" s="1276"/>
      <c r="AD75" s="1276"/>
      <c r="AE75" s="1276"/>
      <c r="AF75" s="1276"/>
      <c r="AG75" s="1276"/>
      <c r="AH75" s="1276"/>
      <c r="AI75" s="1276"/>
      <c r="AJ75" s="1276"/>
      <c r="AK75" s="1276"/>
      <c r="AL75" s="1276"/>
      <c r="AM75" s="1276"/>
      <c r="AN75" s="1276"/>
      <c r="AO75" s="1504"/>
      <c r="AP75" s="1504"/>
      <c r="AQ75" s="1504"/>
      <c r="AR75" s="1504"/>
      <c r="AS75" s="1504"/>
      <c r="AT75" s="1504"/>
      <c r="AU75" s="1504"/>
      <c r="AV75" s="1504"/>
      <c r="AW75" s="1504"/>
      <c r="AX75" s="1504"/>
      <c r="AY75" s="1386"/>
      <c r="AZ75" s="1387"/>
      <c r="BA75" s="1387"/>
      <c r="BB75" s="1387"/>
      <c r="BC75" s="1387"/>
      <c r="BD75" s="1387"/>
      <c r="BE75" s="1387"/>
      <c r="BF75" s="1387"/>
      <c r="BG75" s="1387"/>
      <c r="BH75" s="1387"/>
      <c r="BI75" s="1387"/>
      <c r="BJ75" s="1387"/>
      <c r="BK75" s="1387"/>
      <c r="BL75" s="1387"/>
      <c r="BM75" s="1387"/>
      <c r="BN75" s="1387"/>
      <c r="BO75" s="1387"/>
      <c r="BP75" s="1153"/>
      <c r="BQ75" s="1206"/>
      <c r="BR75" s="2"/>
      <c r="BS75" s="2"/>
      <c r="BT75" s="1730"/>
      <c r="BU75" s="1731"/>
      <c r="BV75" s="1731"/>
      <c r="BW75" s="1731"/>
      <c r="BX75" s="1731"/>
      <c r="BY75" s="1731"/>
      <c r="BZ75" s="1460"/>
      <c r="CA75" s="1461"/>
      <c r="CB75" s="1461"/>
      <c r="CC75" s="1461"/>
      <c r="CD75" s="1461"/>
      <c r="CE75" s="1461"/>
      <c r="CF75" s="1461"/>
      <c r="CG75" s="1461"/>
      <c r="CH75" s="1461"/>
      <c r="CI75" s="1461"/>
      <c r="CJ75" s="1461"/>
      <c r="CK75" s="1461"/>
      <c r="CL75" s="1461"/>
      <c r="CM75" s="1461"/>
      <c r="CN75" s="1461"/>
      <c r="CO75" s="1462"/>
      <c r="CP75" s="1451"/>
      <c r="CQ75" s="1452"/>
      <c r="CR75" s="1452"/>
      <c r="CS75" s="1453"/>
      <c r="CT75" s="1224"/>
      <c r="CU75" s="1225"/>
      <c r="CV75" s="1225"/>
      <c r="CW75" s="1225"/>
      <c r="CX75" s="1225"/>
      <c r="CY75" s="1225"/>
      <c r="CZ75" s="1225"/>
      <c r="DA75" s="1225"/>
      <c r="DB75" s="1225"/>
      <c r="DC75" s="1225"/>
      <c r="DD75" s="1225"/>
      <c r="DE75" s="1225"/>
      <c r="DF75" s="1225"/>
      <c r="DG75" s="1225"/>
      <c r="DH75" s="1225"/>
      <c r="DI75" s="1225"/>
      <c r="DJ75" s="1225"/>
      <c r="DK75" s="1225"/>
      <c r="DL75" s="1228"/>
      <c r="DM75" s="1229"/>
      <c r="DN75" s="2"/>
      <c r="DO75" s="1515"/>
      <c r="DP75" s="1515"/>
      <c r="DQ75" s="1515"/>
      <c r="DR75" s="1515"/>
      <c r="DS75" s="1515"/>
      <c r="DT75" s="1515"/>
      <c r="DU75" s="1515"/>
      <c r="DV75" s="1515"/>
      <c r="DW75" s="1515"/>
      <c r="DX75" s="1515"/>
      <c r="DY75" s="1515"/>
      <c r="DZ75" s="1515"/>
      <c r="EA75" s="1515"/>
      <c r="EB75" s="1515"/>
      <c r="EC75" s="1515"/>
      <c r="ED75" s="1515"/>
      <c r="EE75" s="1515"/>
      <c r="EF75" s="1515"/>
      <c r="EG75" s="1515"/>
      <c r="EH75" s="1515"/>
      <c r="EI75" s="1515"/>
      <c r="EJ75" s="1515"/>
      <c r="EK75" s="1515"/>
      <c r="EL75" s="1515"/>
      <c r="EM75" s="1515"/>
      <c r="EN75" s="1515"/>
      <c r="EO75" s="1515"/>
      <c r="EP75" s="1515"/>
      <c r="EQ75" s="1515"/>
      <c r="ER75" s="1515"/>
      <c r="ES75" s="1515"/>
      <c r="ET75" s="1515"/>
      <c r="EU75" s="1515"/>
      <c r="EV75" s="1515"/>
      <c r="EW75" s="1515"/>
      <c r="EX75" s="1515"/>
      <c r="EY75" s="1515"/>
      <c r="EZ75" s="1515"/>
      <c r="FA75" s="1515"/>
      <c r="FB75" s="1515"/>
      <c r="FC75" s="1515"/>
      <c r="FD75" s="1515"/>
      <c r="FE75" s="1515"/>
      <c r="FF75" s="1515"/>
      <c r="FG75" s="1515"/>
      <c r="FH75" s="1515"/>
      <c r="FI75" s="1515"/>
      <c r="FJ75" s="1515"/>
      <c r="FK75" s="1515"/>
      <c r="FL75" s="1515"/>
      <c r="FM75" s="1515"/>
      <c r="FN75" s="1515"/>
      <c r="FO75" s="1515"/>
      <c r="FP75" s="1515"/>
      <c r="FQ75" s="1515"/>
      <c r="FR75" s="1515"/>
      <c r="FS75" s="1515"/>
      <c r="FT75" s="1515"/>
      <c r="FU75" s="1515"/>
      <c r="FV75" s="1515"/>
      <c r="FW75" s="1515"/>
      <c r="FX75" s="1515"/>
      <c r="FY75" s="1515"/>
      <c r="FZ75" s="1515"/>
      <c r="GA75" s="1515"/>
      <c r="GB75" s="1515"/>
      <c r="GC75" s="1515"/>
      <c r="GD75" s="1515"/>
      <c r="GE75" s="1515"/>
      <c r="GF75" s="2"/>
      <c r="GG75" s="2"/>
      <c r="GH75" s="2"/>
      <c r="GI75" s="2"/>
      <c r="GJ75" s="1789"/>
      <c r="GK75" s="1661"/>
      <c r="GL75" s="1661"/>
      <c r="GM75" s="1661"/>
      <c r="GN75" s="1661"/>
      <c r="GO75" s="1661"/>
      <c r="GP75" s="1661"/>
      <c r="GQ75" s="1661"/>
      <c r="GR75" s="1661"/>
      <c r="GS75" s="1661"/>
      <c r="GT75" s="1661"/>
      <c r="GU75" s="1661"/>
      <c r="GV75" s="1661"/>
      <c r="GW75" s="1661"/>
      <c r="GX75" s="1661"/>
      <c r="GY75" s="1661"/>
      <c r="GZ75" s="1661"/>
      <c r="HA75" s="1661"/>
      <c r="HB75" s="1661"/>
      <c r="HC75" s="1661"/>
      <c r="HD75" s="1661"/>
      <c r="HE75" s="1305"/>
      <c r="HF75" s="1306"/>
      <c r="HG75" s="1306"/>
      <c r="HH75" s="1306"/>
      <c r="HI75" s="1306"/>
      <c r="HJ75" s="1306"/>
      <c r="HK75" s="1306"/>
      <c r="HL75" s="1306"/>
      <c r="HM75" s="1306"/>
      <c r="HN75" s="1306"/>
      <c r="HO75" s="1306"/>
      <c r="HP75" s="1306"/>
      <c r="HQ75" s="1306"/>
      <c r="HR75" s="1306"/>
      <c r="HS75" s="1306"/>
      <c r="HT75" s="1306"/>
      <c r="HU75" s="1306"/>
      <c r="HV75" s="1306"/>
      <c r="HW75" s="1306"/>
      <c r="HX75" s="1246"/>
      <c r="HY75" s="1247"/>
      <c r="HZ75" s="2"/>
    </row>
    <row r="76" spans="1:234" ht="5.25" customHeight="1">
      <c r="A76" s="1373"/>
      <c r="B76" s="1374"/>
      <c r="C76" s="1374"/>
      <c r="D76" s="1374"/>
      <c r="E76" s="1374"/>
      <c r="F76" s="1374"/>
      <c r="G76" s="1374"/>
      <c r="H76" s="1374"/>
      <c r="I76" s="1374"/>
      <c r="J76" s="1375"/>
      <c r="K76" s="1297" t="s">
        <v>8</v>
      </c>
      <c r="L76" s="1298"/>
      <c r="M76" s="1298"/>
      <c r="N76" s="1298"/>
      <c r="O76" s="1298"/>
      <c r="P76" s="1298"/>
      <c r="Q76" s="1532"/>
      <c r="R76" s="1537" t="str">
        <f>IF(入力シート!AA$85="","",入力シート!AA$85)</f>
        <v/>
      </c>
      <c r="S76" s="1526"/>
      <c r="T76" s="1526"/>
      <c r="U76" s="1526" t="str">
        <f>IF(入力シート!AB$85="","",入力シート!AB$85)</f>
        <v/>
      </c>
      <c r="V76" s="1526"/>
      <c r="W76" s="1526"/>
      <c r="X76" s="1526" t="str">
        <f>IF(入力シート!AC$85="","",入力シート!AC$85)</f>
        <v/>
      </c>
      <c r="Y76" s="1526"/>
      <c r="Z76" s="1526"/>
      <c r="AA76" s="1526" t="str">
        <f>IF(入力シート!AD$85="","",入力シート!AD$85)</f>
        <v/>
      </c>
      <c r="AB76" s="1526"/>
      <c r="AC76" s="1526"/>
      <c r="AD76" s="1526" t="str">
        <f>IF(入力シート!AE$85="","",入力シート!AE$85)</f>
        <v/>
      </c>
      <c r="AE76" s="1526"/>
      <c r="AF76" s="1526"/>
      <c r="AG76" s="1526" t="str">
        <f>IF(入力シート!AF$85="","",入力シート!AF$85)</f>
        <v/>
      </c>
      <c r="AH76" s="1526"/>
      <c r="AI76" s="1526"/>
      <c r="AJ76" s="1526" t="str">
        <f>IF(入力シート!AG$85="","",入力シート!AG$85)</f>
        <v/>
      </c>
      <c r="AK76" s="1526"/>
      <c r="AL76" s="1526"/>
      <c r="AM76" s="1526" t="str">
        <f>IF(入力シート!AH$85="","",入力シート!AH$85)</f>
        <v/>
      </c>
      <c r="AN76" s="1526"/>
      <c r="AO76" s="1526"/>
      <c r="AP76" s="1526" t="str">
        <f>IF(入力シート!AI$85="","",入力シート!AI$85)</f>
        <v/>
      </c>
      <c r="AQ76" s="1526"/>
      <c r="AR76" s="1526"/>
      <c r="AS76" s="1526" t="str">
        <f>IF(入力シート!AJ$85="","",入力シート!AJ$85)</f>
        <v/>
      </c>
      <c r="AT76" s="1526"/>
      <c r="AU76" s="1526"/>
      <c r="AV76" s="1526" t="str">
        <f>IF(入力シート!AK$85="","",入力シート!AK$85)</f>
        <v/>
      </c>
      <c r="AW76" s="1526"/>
      <c r="AX76" s="1526"/>
      <c r="AY76" s="1526" t="str">
        <f>IF(入力シート!AL$85="","",入力シート!AL$85)</f>
        <v/>
      </c>
      <c r="AZ76" s="1526"/>
      <c r="BA76" s="1649"/>
      <c r="BB76" s="1488" t="e">
        <f>IF(AND(入力シート!AM3=4,入力シート!AM4=10),"■","□")</f>
        <v>#N/A</v>
      </c>
      <c r="BC76" s="1354"/>
      <c r="BD76" s="1520" t="s">
        <v>467</v>
      </c>
      <c r="BE76" s="1520"/>
      <c r="BF76" s="1520"/>
      <c r="BG76" s="1520"/>
      <c r="BH76" s="1520"/>
      <c r="BI76" s="1520"/>
      <c r="BJ76" s="1520"/>
      <c r="BK76" s="1520"/>
      <c r="BL76" s="1520"/>
      <c r="BM76" s="1520"/>
      <c r="BN76" s="1520"/>
      <c r="BO76" s="1520"/>
      <c r="BP76" s="1520"/>
      <c r="BQ76" s="1521"/>
      <c r="BR76" s="2"/>
      <c r="BS76" s="2"/>
      <c r="BT76" s="1730"/>
      <c r="BU76" s="1731"/>
      <c r="BV76" s="1731"/>
      <c r="BW76" s="1731"/>
      <c r="BX76" s="1731"/>
      <c r="BY76" s="1731"/>
      <c r="BZ76" s="1463"/>
      <c r="CA76" s="1464"/>
      <c r="CB76" s="1464"/>
      <c r="CC76" s="1464"/>
      <c r="CD76" s="1464"/>
      <c r="CE76" s="1464"/>
      <c r="CF76" s="1464"/>
      <c r="CG76" s="1464"/>
      <c r="CH76" s="1464"/>
      <c r="CI76" s="1464"/>
      <c r="CJ76" s="1464"/>
      <c r="CK76" s="1464"/>
      <c r="CL76" s="1464"/>
      <c r="CM76" s="1464"/>
      <c r="CN76" s="1464"/>
      <c r="CO76" s="1465"/>
      <c r="CP76" s="1454"/>
      <c r="CQ76" s="1455"/>
      <c r="CR76" s="1455"/>
      <c r="CS76" s="1456"/>
      <c r="CT76" s="1224"/>
      <c r="CU76" s="1225"/>
      <c r="CV76" s="1225"/>
      <c r="CW76" s="1225"/>
      <c r="CX76" s="1225"/>
      <c r="CY76" s="1225"/>
      <c r="CZ76" s="1225"/>
      <c r="DA76" s="1225"/>
      <c r="DB76" s="1225"/>
      <c r="DC76" s="1225"/>
      <c r="DD76" s="1225"/>
      <c r="DE76" s="1225"/>
      <c r="DF76" s="1225"/>
      <c r="DG76" s="1225"/>
      <c r="DH76" s="1225"/>
      <c r="DI76" s="1225"/>
      <c r="DJ76" s="1225"/>
      <c r="DK76" s="1225"/>
      <c r="DL76" s="1228"/>
      <c r="DM76" s="1229"/>
      <c r="DN76" s="2"/>
      <c r="DO76" s="1515"/>
      <c r="DP76" s="1515"/>
      <c r="DQ76" s="1515"/>
      <c r="DR76" s="1515"/>
      <c r="DS76" s="1515"/>
      <c r="DT76" s="1515"/>
      <c r="DU76" s="1515"/>
      <c r="DV76" s="1515"/>
      <c r="DW76" s="1515"/>
      <c r="DX76" s="1515"/>
      <c r="DY76" s="1515"/>
      <c r="DZ76" s="1515"/>
      <c r="EA76" s="1515"/>
      <c r="EB76" s="1515"/>
      <c r="EC76" s="1515"/>
      <c r="ED76" s="1515"/>
      <c r="EE76" s="1515"/>
      <c r="EF76" s="1515"/>
      <c r="EG76" s="1515"/>
      <c r="EH76" s="1515"/>
      <c r="EI76" s="1515"/>
      <c r="EJ76" s="1515"/>
      <c r="EK76" s="1515"/>
      <c r="EL76" s="1515"/>
      <c r="EM76" s="1515"/>
      <c r="EN76" s="1515"/>
      <c r="EO76" s="1515"/>
      <c r="EP76" s="1515"/>
      <c r="EQ76" s="1515"/>
      <c r="ER76" s="1515"/>
      <c r="ES76" s="1515"/>
      <c r="ET76" s="1515"/>
      <c r="EU76" s="1515"/>
      <c r="EV76" s="1515"/>
      <c r="EW76" s="1515"/>
      <c r="EX76" s="1515"/>
      <c r="EY76" s="1515"/>
      <c r="EZ76" s="1515"/>
      <c r="FA76" s="1515"/>
      <c r="FB76" s="1515"/>
      <c r="FC76" s="1515"/>
      <c r="FD76" s="1515"/>
      <c r="FE76" s="1515"/>
      <c r="FF76" s="1515"/>
      <c r="FG76" s="1515"/>
      <c r="FH76" s="1515"/>
      <c r="FI76" s="1515"/>
      <c r="FJ76" s="1515"/>
      <c r="FK76" s="1515"/>
      <c r="FL76" s="1515"/>
      <c r="FM76" s="1515"/>
      <c r="FN76" s="1515"/>
      <c r="FO76" s="1515"/>
      <c r="FP76" s="1515"/>
      <c r="FQ76" s="1515"/>
      <c r="FR76" s="1515"/>
      <c r="FS76" s="1515"/>
      <c r="FT76" s="1515"/>
      <c r="FU76" s="1515"/>
      <c r="FV76" s="1515"/>
      <c r="FW76" s="1515"/>
      <c r="FX76" s="1515"/>
      <c r="FY76" s="1515"/>
      <c r="FZ76" s="1515"/>
      <c r="GA76" s="1515"/>
      <c r="GB76" s="1515"/>
      <c r="GC76" s="1515"/>
      <c r="GD76" s="1515"/>
      <c r="GE76" s="1515"/>
      <c r="GF76" s="2"/>
      <c r="GG76" s="2"/>
      <c r="GH76" s="2"/>
      <c r="GI76" s="2"/>
      <c r="GJ76" s="1668"/>
      <c r="GK76" s="1664"/>
      <c r="GL76" s="1664"/>
      <c r="GM76" s="1664"/>
      <c r="GN76" s="1664"/>
      <c r="GO76" s="1664"/>
      <c r="GP76" s="1664"/>
      <c r="GQ76" s="1664"/>
      <c r="GR76" s="1664"/>
      <c r="GS76" s="1664"/>
      <c r="GT76" s="1664"/>
      <c r="GU76" s="1664"/>
      <c r="GV76" s="1664"/>
      <c r="GW76" s="1664"/>
      <c r="GX76" s="1664"/>
      <c r="GY76" s="1664"/>
      <c r="GZ76" s="1664"/>
      <c r="HA76" s="1664"/>
      <c r="HB76" s="1664"/>
      <c r="HC76" s="1664"/>
      <c r="HD76" s="1664"/>
      <c r="HE76" s="1307"/>
      <c r="HF76" s="1308"/>
      <c r="HG76" s="1308"/>
      <c r="HH76" s="1308"/>
      <c r="HI76" s="1308"/>
      <c r="HJ76" s="1308"/>
      <c r="HK76" s="1308"/>
      <c r="HL76" s="1308"/>
      <c r="HM76" s="1308"/>
      <c r="HN76" s="1308"/>
      <c r="HO76" s="1308"/>
      <c r="HP76" s="1308"/>
      <c r="HQ76" s="1308"/>
      <c r="HR76" s="1308"/>
      <c r="HS76" s="1308"/>
      <c r="HT76" s="1308"/>
      <c r="HU76" s="1308"/>
      <c r="HV76" s="1308"/>
      <c r="HW76" s="1308"/>
      <c r="HX76" s="1309"/>
      <c r="HY76" s="1310"/>
      <c r="HZ76" s="2"/>
    </row>
    <row r="77" spans="1:234" ht="5.25" customHeight="1">
      <c r="A77" s="1373"/>
      <c r="B77" s="1374"/>
      <c r="C77" s="1374"/>
      <c r="D77" s="1374"/>
      <c r="E77" s="1374"/>
      <c r="F77" s="1374"/>
      <c r="G77" s="1374"/>
      <c r="H77" s="1374"/>
      <c r="I77" s="1374"/>
      <c r="J77" s="1375"/>
      <c r="K77" s="1299"/>
      <c r="L77" s="1300"/>
      <c r="M77" s="1300"/>
      <c r="N77" s="1300"/>
      <c r="O77" s="1300"/>
      <c r="P77" s="1300"/>
      <c r="Q77" s="1334"/>
      <c r="R77" s="1538"/>
      <c r="S77" s="1527"/>
      <c r="T77" s="1527"/>
      <c r="U77" s="1527"/>
      <c r="V77" s="1527"/>
      <c r="W77" s="1527"/>
      <c r="X77" s="1527"/>
      <c r="Y77" s="1527"/>
      <c r="Z77" s="1527"/>
      <c r="AA77" s="1527"/>
      <c r="AB77" s="1527"/>
      <c r="AC77" s="1527"/>
      <c r="AD77" s="1527"/>
      <c r="AE77" s="1527"/>
      <c r="AF77" s="1527"/>
      <c r="AG77" s="1527"/>
      <c r="AH77" s="1527"/>
      <c r="AI77" s="1527"/>
      <c r="AJ77" s="1527"/>
      <c r="AK77" s="1527"/>
      <c r="AL77" s="1527"/>
      <c r="AM77" s="1527"/>
      <c r="AN77" s="1527"/>
      <c r="AO77" s="1527"/>
      <c r="AP77" s="1527"/>
      <c r="AQ77" s="1527"/>
      <c r="AR77" s="1527"/>
      <c r="AS77" s="1527"/>
      <c r="AT77" s="1527"/>
      <c r="AU77" s="1527"/>
      <c r="AV77" s="1527"/>
      <c r="AW77" s="1527"/>
      <c r="AX77" s="1527"/>
      <c r="AY77" s="1527"/>
      <c r="AZ77" s="1527"/>
      <c r="BA77" s="1650"/>
      <c r="BB77" s="1428"/>
      <c r="BC77" s="1356"/>
      <c r="BD77" s="1522"/>
      <c r="BE77" s="1522"/>
      <c r="BF77" s="1522"/>
      <c r="BG77" s="1522"/>
      <c r="BH77" s="1522"/>
      <c r="BI77" s="1522"/>
      <c r="BJ77" s="1522"/>
      <c r="BK77" s="1522"/>
      <c r="BL77" s="1522"/>
      <c r="BM77" s="1522"/>
      <c r="BN77" s="1522"/>
      <c r="BO77" s="1522"/>
      <c r="BP77" s="1522"/>
      <c r="BQ77" s="1523"/>
      <c r="BR77" s="2"/>
      <c r="BS77" s="2"/>
      <c r="BT77" s="1730"/>
      <c r="BU77" s="1731"/>
      <c r="BV77" s="1731"/>
      <c r="BW77" s="1731"/>
      <c r="BX77" s="1731"/>
      <c r="BY77" s="1731"/>
      <c r="BZ77" s="1457" t="s">
        <v>31</v>
      </c>
      <c r="CA77" s="1458"/>
      <c r="CB77" s="1458"/>
      <c r="CC77" s="1458"/>
      <c r="CD77" s="1458"/>
      <c r="CE77" s="1458"/>
      <c r="CF77" s="1458"/>
      <c r="CG77" s="1458"/>
      <c r="CH77" s="1458"/>
      <c r="CI77" s="1458"/>
      <c r="CJ77" s="1458"/>
      <c r="CK77" s="1458"/>
      <c r="CL77" s="1458"/>
      <c r="CM77" s="1458"/>
      <c r="CN77" s="1458"/>
      <c r="CO77" s="1459"/>
      <c r="CP77" s="1468" t="s">
        <v>48</v>
      </c>
      <c r="CQ77" s="1469"/>
      <c r="CR77" s="1469"/>
      <c r="CS77" s="1470"/>
      <c r="CT77" s="1224" t="e">
        <f>IF(換算!AO12="","",換算!AO12)</f>
        <v>#N/A</v>
      </c>
      <c r="CU77" s="1225"/>
      <c r="CV77" s="1225"/>
      <c r="CW77" s="1225"/>
      <c r="CX77" s="1225"/>
      <c r="CY77" s="1225"/>
      <c r="CZ77" s="1225"/>
      <c r="DA77" s="1225"/>
      <c r="DB77" s="1225"/>
      <c r="DC77" s="1225"/>
      <c r="DD77" s="1225"/>
      <c r="DE77" s="1225"/>
      <c r="DF77" s="1225"/>
      <c r="DG77" s="1225"/>
      <c r="DH77" s="1225"/>
      <c r="DI77" s="1225"/>
      <c r="DJ77" s="1225"/>
      <c r="DK77" s="1225"/>
      <c r="DL77" s="1226"/>
      <c r="DM77" s="1227"/>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row>
    <row r="78" spans="1:234" ht="5.25" customHeight="1">
      <c r="A78" s="1371"/>
      <c r="B78" s="1376"/>
      <c r="C78" s="1376"/>
      <c r="D78" s="1376"/>
      <c r="E78" s="1376"/>
      <c r="F78" s="1376"/>
      <c r="G78" s="1376"/>
      <c r="H78" s="1376"/>
      <c r="I78" s="1376"/>
      <c r="J78" s="1377"/>
      <c r="K78" s="1542"/>
      <c r="L78" s="1543"/>
      <c r="M78" s="1543"/>
      <c r="N78" s="1543"/>
      <c r="O78" s="1543"/>
      <c r="P78" s="1543"/>
      <c r="Q78" s="1544"/>
      <c r="R78" s="1539"/>
      <c r="S78" s="1528"/>
      <c r="T78" s="1528"/>
      <c r="U78" s="1528"/>
      <c r="V78" s="1528"/>
      <c r="W78" s="1528"/>
      <c r="X78" s="1528"/>
      <c r="Y78" s="1528"/>
      <c r="Z78" s="1528"/>
      <c r="AA78" s="1528"/>
      <c r="AB78" s="1528"/>
      <c r="AC78" s="1528"/>
      <c r="AD78" s="1528"/>
      <c r="AE78" s="1528"/>
      <c r="AF78" s="1528"/>
      <c r="AG78" s="1528"/>
      <c r="AH78" s="1528"/>
      <c r="AI78" s="1528"/>
      <c r="AJ78" s="1528"/>
      <c r="AK78" s="1528"/>
      <c r="AL78" s="1528"/>
      <c r="AM78" s="1528"/>
      <c r="AN78" s="1528"/>
      <c r="AO78" s="1528"/>
      <c r="AP78" s="1528"/>
      <c r="AQ78" s="1528"/>
      <c r="AR78" s="1528"/>
      <c r="AS78" s="1528"/>
      <c r="AT78" s="1528"/>
      <c r="AU78" s="1528"/>
      <c r="AV78" s="1528"/>
      <c r="AW78" s="1528"/>
      <c r="AX78" s="1528"/>
      <c r="AY78" s="1528"/>
      <c r="AZ78" s="1528"/>
      <c r="BA78" s="1651"/>
      <c r="BB78" s="1429"/>
      <c r="BC78" s="1357"/>
      <c r="BD78" s="1524"/>
      <c r="BE78" s="1524"/>
      <c r="BF78" s="1524"/>
      <c r="BG78" s="1524"/>
      <c r="BH78" s="1524"/>
      <c r="BI78" s="1524"/>
      <c r="BJ78" s="1524"/>
      <c r="BK78" s="1524"/>
      <c r="BL78" s="1524"/>
      <c r="BM78" s="1524"/>
      <c r="BN78" s="1524"/>
      <c r="BO78" s="1524"/>
      <c r="BP78" s="1524"/>
      <c r="BQ78" s="1525"/>
      <c r="BR78" s="2"/>
      <c r="BS78" s="2"/>
      <c r="BT78" s="1730"/>
      <c r="BU78" s="1731"/>
      <c r="BV78" s="1731"/>
      <c r="BW78" s="1731"/>
      <c r="BX78" s="1731"/>
      <c r="BY78" s="1731"/>
      <c r="BZ78" s="1460"/>
      <c r="CA78" s="1461"/>
      <c r="CB78" s="1461"/>
      <c r="CC78" s="1461"/>
      <c r="CD78" s="1461"/>
      <c r="CE78" s="1461"/>
      <c r="CF78" s="1461"/>
      <c r="CG78" s="1461"/>
      <c r="CH78" s="1461"/>
      <c r="CI78" s="1461"/>
      <c r="CJ78" s="1461"/>
      <c r="CK78" s="1461"/>
      <c r="CL78" s="1461"/>
      <c r="CM78" s="1461"/>
      <c r="CN78" s="1461"/>
      <c r="CO78" s="1462"/>
      <c r="CP78" s="1451"/>
      <c r="CQ78" s="1452"/>
      <c r="CR78" s="1452"/>
      <c r="CS78" s="1453"/>
      <c r="CT78" s="1224"/>
      <c r="CU78" s="1225"/>
      <c r="CV78" s="1225"/>
      <c r="CW78" s="1225"/>
      <c r="CX78" s="1225"/>
      <c r="CY78" s="1225"/>
      <c r="CZ78" s="1225"/>
      <c r="DA78" s="1225"/>
      <c r="DB78" s="1225"/>
      <c r="DC78" s="1225"/>
      <c r="DD78" s="1225"/>
      <c r="DE78" s="1225"/>
      <c r="DF78" s="1225"/>
      <c r="DG78" s="1225"/>
      <c r="DH78" s="1225"/>
      <c r="DI78" s="1225"/>
      <c r="DJ78" s="1225"/>
      <c r="DK78" s="1225"/>
      <c r="DL78" s="1228"/>
      <c r="DM78" s="1229"/>
      <c r="DN78" s="2"/>
      <c r="DO78" s="1175" t="s">
        <v>125</v>
      </c>
      <c r="DP78" s="1175"/>
      <c r="DQ78" s="1175"/>
      <c r="DR78" s="1175"/>
      <c r="DS78" s="1175"/>
      <c r="DT78" s="1175"/>
      <c r="DU78" s="1175"/>
      <c r="DV78" s="1175"/>
      <c r="DW78" s="1175"/>
      <c r="DX78" s="1175"/>
      <c r="DY78" s="1175"/>
      <c r="DZ78" s="1175"/>
      <c r="EA78" s="1175"/>
      <c r="EB78" s="1175"/>
      <c r="EC78" s="1175"/>
      <c r="ED78" s="1175"/>
      <c r="EE78" s="1175"/>
      <c r="EF78" s="1175"/>
      <c r="EG78" s="1175"/>
      <c r="EH78" s="1175"/>
      <c r="EI78" s="1175"/>
      <c r="EJ78" s="1175"/>
      <c r="EK78" s="1175"/>
      <c r="EL78" s="1175"/>
      <c r="EM78" s="1175"/>
      <c r="EN78" s="1175"/>
      <c r="EO78" s="1175"/>
      <c r="EP78" s="1175"/>
      <c r="EQ78" s="1175"/>
      <c r="ER78" s="1175"/>
      <c r="ES78" s="1175"/>
      <c r="ET78" s="1175"/>
      <c r="EU78" s="1175"/>
      <c r="EV78" s="1175"/>
      <c r="EW78" s="1175"/>
      <c r="EX78" s="1175"/>
      <c r="EY78" s="1175"/>
      <c r="EZ78" s="1175"/>
      <c r="FA78" s="1175"/>
      <c r="FB78" s="1175"/>
      <c r="FC78" s="1175"/>
      <c r="FD78" s="1175"/>
      <c r="FE78" s="1175"/>
      <c r="FF78" s="1175"/>
      <c r="FG78" s="1175"/>
      <c r="FH78" s="1175"/>
      <c r="FI78" s="1175"/>
      <c r="FJ78" s="1175"/>
      <c r="FK78" s="1175"/>
      <c r="FL78" s="1175"/>
      <c r="FM78" s="1175"/>
      <c r="FN78" s="1175"/>
      <c r="FO78" s="1175"/>
      <c r="FP78" s="1175"/>
      <c r="FQ78" s="1175"/>
      <c r="FR78" s="1175"/>
      <c r="FS78" s="1175"/>
      <c r="FT78" s="1175"/>
      <c r="FU78" s="1175"/>
      <c r="FV78" s="1175"/>
      <c r="FW78" s="1175"/>
      <c r="FX78" s="1175"/>
      <c r="FY78" s="1175"/>
      <c r="FZ78" s="1175"/>
      <c r="GA78" s="1175"/>
      <c r="GB78" s="1175"/>
      <c r="GC78" s="1175"/>
      <c r="GD78" s="1175"/>
      <c r="GE78" s="1175"/>
      <c r="GF78" s="1175"/>
      <c r="GG78" s="1175"/>
      <c r="GH78" s="1175"/>
      <c r="GI78" s="1175"/>
      <c r="GJ78" s="3"/>
      <c r="GK78" s="3"/>
      <c r="GL78" s="3"/>
      <c r="GM78" s="3"/>
      <c r="GN78" s="3"/>
      <c r="GO78" s="3"/>
      <c r="GP78" s="3"/>
      <c r="GQ78" s="3"/>
      <c r="GR78" s="3"/>
      <c r="GS78" s="3"/>
      <c r="GT78" s="3"/>
      <c r="GU78" s="3"/>
      <c r="GV78" s="3"/>
      <c r="GW78" s="3"/>
      <c r="GX78" s="3"/>
      <c r="GY78" s="1175" t="s">
        <v>129</v>
      </c>
      <c r="GZ78" s="1175"/>
      <c r="HA78" s="1175"/>
      <c r="HB78" s="1175"/>
      <c r="HC78" s="1175"/>
      <c r="HD78" s="1175"/>
      <c r="HE78" s="1175"/>
      <c r="HF78" s="1175"/>
      <c r="HG78" s="1175"/>
      <c r="HH78" s="1175"/>
      <c r="HI78" s="1175"/>
      <c r="HJ78" s="1175"/>
      <c r="HK78" s="1175"/>
      <c r="HL78" s="1175"/>
      <c r="HM78" s="1175"/>
      <c r="HN78" s="1175"/>
      <c r="HO78" s="1175"/>
      <c r="HP78" s="1175"/>
      <c r="HQ78" s="1175"/>
      <c r="HR78" s="1175"/>
      <c r="HS78" s="1175"/>
      <c r="HT78" s="1175"/>
      <c r="HU78" s="1175"/>
      <c r="HV78" s="1175"/>
      <c r="HW78" s="1175"/>
      <c r="HX78" s="1175"/>
      <c r="HY78" s="1175"/>
      <c r="HZ78" s="1175"/>
    </row>
    <row r="79" spans="1:234" ht="5.25" customHeight="1">
      <c r="A79" s="2000" t="s">
        <v>509</v>
      </c>
      <c r="B79" s="2001"/>
      <c r="C79" s="2001"/>
      <c r="D79" s="2001"/>
      <c r="E79" s="2002"/>
      <c r="F79" s="1428">
        <v>1</v>
      </c>
      <c r="G79" s="1430"/>
      <c r="H79" s="1503" t="s">
        <v>399</v>
      </c>
      <c r="I79" s="1503"/>
      <c r="J79" s="1503"/>
      <c r="K79" s="1503"/>
      <c r="L79" s="1503"/>
      <c r="M79" s="1503"/>
      <c r="N79" s="1501" t="str">
        <f>IF(N81="","",VLOOKUP(N81,入力シート!O86:P93,2,FALSE))</f>
        <v/>
      </c>
      <c r="O79" s="1501"/>
      <c r="P79" s="1501"/>
      <c r="Q79" s="1501"/>
      <c r="R79" s="1501"/>
      <c r="S79" s="1501"/>
      <c r="T79" s="1501"/>
      <c r="U79" s="1501"/>
      <c r="V79" s="1501"/>
      <c r="W79" s="1501"/>
      <c r="X79" s="1501"/>
      <c r="Y79" s="1501"/>
      <c r="Z79" s="1501"/>
      <c r="AA79" s="1501"/>
      <c r="AB79" s="1501"/>
      <c r="AC79" s="1501"/>
      <c r="AD79" s="1501"/>
      <c r="AE79" s="1591" t="s">
        <v>15</v>
      </c>
      <c r="AF79" s="1591"/>
      <c r="AG79" s="1591"/>
      <c r="AH79" s="1591"/>
      <c r="AI79" s="1591"/>
      <c r="AJ79" s="1889" t="str">
        <f>IF(入力シート!Y64&gt;=1,IF(入力シート!Y56&gt;15,入力シート!AA40,""),"")</f>
        <v/>
      </c>
      <c r="AK79" s="1889"/>
      <c r="AL79" s="1889"/>
      <c r="AM79" s="1889"/>
      <c r="AN79" s="1889"/>
      <c r="AO79" s="1889"/>
      <c r="AP79" s="1889"/>
      <c r="AQ79" s="1889"/>
      <c r="AR79" s="1889"/>
      <c r="AS79" s="1889"/>
      <c r="AT79" s="1889"/>
      <c r="AU79" s="1889"/>
      <c r="AV79" s="1889"/>
      <c r="AW79" s="1591" t="s">
        <v>469</v>
      </c>
      <c r="AX79" s="1591"/>
      <c r="AY79" s="1591"/>
      <c r="AZ79" s="1591"/>
      <c r="BA79" s="1591"/>
      <c r="BB79" s="1591"/>
      <c r="BC79" s="1591"/>
      <c r="BD79" s="1501" t="str">
        <f>IF(入力シート!Y64&gt;=1,IF(入力シート!Y56&gt;15,入力シート!AD56,""),"")</f>
        <v/>
      </c>
      <c r="BE79" s="1501"/>
      <c r="BF79" s="1501"/>
      <c r="BG79" s="1501"/>
      <c r="BH79" s="1501"/>
      <c r="BI79" s="1503" t="s">
        <v>17</v>
      </c>
      <c r="BJ79" s="1503"/>
      <c r="BK79" s="1503"/>
      <c r="BL79" s="1503"/>
      <c r="BM79" s="1501" t="str">
        <f>IF(入力シート!Y64&gt;=1,IF(入力シート!Y56&gt;15,入力シート!AE56,""),"")</f>
        <v/>
      </c>
      <c r="BN79" s="1501"/>
      <c r="BO79" s="1501"/>
      <c r="BP79" s="1501"/>
      <c r="BQ79" s="1565"/>
      <c r="BR79" s="2"/>
      <c r="BS79" s="2"/>
      <c r="BT79" s="1730"/>
      <c r="BU79" s="1731"/>
      <c r="BV79" s="1731"/>
      <c r="BW79" s="1731"/>
      <c r="BX79" s="1731"/>
      <c r="BY79" s="1731"/>
      <c r="BZ79" s="1463"/>
      <c r="CA79" s="1464"/>
      <c r="CB79" s="1464"/>
      <c r="CC79" s="1464"/>
      <c r="CD79" s="1464"/>
      <c r="CE79" s="1464"/>
      <c r="CF79" s="1464"/>
      <c r="CG79" s="1464"/>
      <c r="CH79" s="1464"/>
      <c r="CI79" s="1464"/>
      <c r="CJ79" s="1464"/>
      <c r="CK79" s="1464"/>
      <c r="CL79" s="1464"/>
      <c r="CM79" s="1464"/>
      <c r="CN79" s="1464"/>
      <c r="CO79" s="1465"/>
      <c r="CP79" s="1454"/>
      <c r="CQ79" s="1455"/>
      <c r="CR79" s="1455"/>
      <c r="CS79" s="1456"/>
      <c r="CT79" s="1224"/>
      <c r="CU79" s="1225"/>
      <c r="CV79" s="1225"/>
      <c r="CW79" s="1225"/>
      <c r="CX79" s="1225"/>
      <c r="CY79" s="1225"/>
      <c r="CZ79" s="1225"/>
      <c r="DA79" s="1225"/>
      <c r="DB79" s="1225"/>
      <c r="DC79" s="1225"/>
      <c r="DD79" s="1225"/>
      <c r="DE79" s="1225"/>
      <c r="DF79" s="1225"/>
      <c r="DG79" s="1225"/>
      <c r="DH79" s="1225"/>
      <c r="DI79" s="1225"/>
      <c r="DJ79" s="1225"/>
      <c r="DK79" s="1225"/>
      <c r="DL79" s="1228"/>
      <c r="DM79" s="1229"/>
      <c r="DN79" s="2"/>
      <c r="DO79" s="1175"/>
      <c r="DP79" s="1175"/>
      <c r="DQ79" s="1175"/>
      <c r="DR79" s="1175"/>
      <c r="DS79" s="1175"/>
      <c r="DT79" s="1175"/>
      <c r="DU79" s="1175"/>
      <c r="DV79" s="1175"/>
      <c r="DW79" s="1175"/>
      <c r="DX79" s="1175"/>
      <c r="DY79" s="1175"/>
      <c r="DZ79" s="1175"/>
      <c r="EA79" s="1175"/>
      <c r="EB79" s="1175"/>
      <c r="EC79" s="1175"/>
      <c r="ED79" s="1175"/>
      <c r="EE79" s="1175"/>
      <c r="EF79" s="1175"/>
      <c r="EG79" s="1175"/>
      <c r="EH79" s="1175"/>
      <c r="EI79" s="1175"/>
      <c r="EJ79" s="1175"/>
      <c r="EK79" s="1175"/>
      <c r="EL79" s="1175"/>
      <c r="EM79" s="1175"/>
      <c r="EN79" s="1175"/>
      <c r="EO79" s="1175"/>
      <c r="EP79" s="1175"/>
      <c r="EQ79" s="1175"/>
      <c r="ER79" s="1175"/>
      <c r="ES79" s="1175"/>
      <c r="ET79" s="1175"/>
      <c r="EU79" s="1175"/>
      <c r="EV79" s="1175"/>
      <c r="EW79" s="1175"/>
      <c r="EX79" s="1175"/>
      <c r="EY79" s="1175"/>
      <c r="EZ79" s="1175"/>
      <c r="FA79" s="1175"/>
      <c r="FB79" s="1175"/>
      <c r="FC79" s="1175"/>
      <c r="FD79" s="1175"/>
      <c r="FE79" s="1175"/>
      <c r="FF79" s="1175"/>
      <c r="FG79" s="1175"/>
      <c r="FH79" s="1175"/>
      <c r="FI79" s="1175"/>
      <c r="FJ79" s="1175"/>
      <c r="FK79" s="1175"/>
      <c r="FL79" s="1175"/>
      <c r="FM79" s="1175"/>
      <c r="FN79" s="1175"/>
      <c r="FO79" s="1175"/>
      <c r="FP79" s="1175"/>
      <c r="FQ79" s="1175"/>
      <c r="FR79" s="1175"/>
      <c r="FS79" s="1175"/>
      <c r="FT79" s="1175"/>
      <c r="FU79" s="1175"/>
      <c r="FV79" s="1175"/>
      <c r="FW79" s="1175"/>
      <c r="FX79" s="1175"/>
      <c r="FY79" s="1175"/>
      <c r="FZ79" s="1175"/>
      <c r="GA79" s="1175"/>
      <c r="GB79" s="1175"/>
      <c r="GC79" s="1175"/>
      <c r="GD79" s="1175"/>
      <c r="GE79" s="1175"/>
      <c r="GF79" s="1175"/>
      <c r="GG79" s="1175"/>
      <c r="GH79" s="1175"/>
      <c r="GI79" s="1175"/>
      <c r="GJ79" s="3"/>
      <c r="GK79" s="3"/>
      <c r="GL79" s="3"/>
      <c r="GM79" s="3"/>
      <c r="GN79" s="3"/>
      <c r="GO79" s="3"/>
      <c r="GP79" s="3"/>
      <c r="GQ79" s="3"/>
      <c r="GR79" s="3"/>
      <c r="GS79" s="3"/>
      <c r="GT79" s="3"/>
      <c r="GU79" s="3"/>
      <c r="GV79" s="3"/>
      <c r="GW79" s="3"/>
      <c r="GX79" s="3"/>
      <c r="GY79" s="1175"/>
      <c r="GZ79" s="1175"/>
      <c r="HA79" s="1175"/>
      <c r="HB79" s="1175"/>
      <c r="HC79" s="1175"/>
      <c r="HD79" s="1175"/>
      <c r="HE79" s="1175"/>
      <c r="HF79" s="1175"/>
      <c r="HG79" s="1175"/>
      <c r="HH79" s="1175"/>
      <c r="HI79" s="1175"/>
      <c r="HJ79" s="1175"/>
      <c r="HK79" s="1175"/>
      <c r="HL79" s="1175"/>
      <c r="HM79" s="1175"/>
      <c r="HN79" s="1175"/>
      <c r="HO79" s="1175"/>
      <c r="HP79" s="1175"/>
      <c r="HQ79" s="1175"/>
      <c r="HR79" s="1175"/>
      <c r="HS79" s="1175"/>
      <c r="HT79" s="1175"/>
      <c r="HU79" s="1175"/>
      <c r="HV79" s="1175"/>
      <c r="HW79" s="1175"/>
      <c r="HX79" s="1175"/>
      <c r="HY79" s="1175"/>
      <c r="HZ79" s="1175"/>
    </row>
    <row r="80" spans="1:234" ht="5.25" customHeight="1">
      <c r="A80" s="2000"/>
      <c r="B80" s="2001"/>
      <c r="C80" s="2001"/>
      <c r="D80" s="2001"/>
      <c r="E80" s="2002"/>
      <c r="F80" s="1428"/>
      <c r="G80" s="1430"/>
      <c r="H80" s="1504"/>
      <c r="I80" s="1504"/>
      <c r="J80" s="1504"/>
      <c r="K80" s="1504"/>
      <c r="L80" s="1504"/>
      <c r="M80" s="1504"/>
      <c r="N80" s="1502"/>
      <c r="O80" s="1502"/>
      <c r="P80" s="1502"/>
      <c r="Q80" s="1502"/>
      <c r="R80" s="1502"/>
      <c r="S80" s="1502"/>
      <c r="T80" s="1502"/>
      <c r="U80" s="1502"/>
      <c r="V80" s="1502"/>
      <c r="W80" s="1502"/>
      <c r="X80" s="1502"/>
      <c r="Y80" s="1502"/>
      <c r="Z80" s="1502"/>
      <c r="AA80" s="1502"/>
      <c r="AB80" s="1502"/>
      <c r="AC80" s="1502"/>
      <c r="AD80" s="1502"/>
      <c r="AE80" s="1550"/>
      <c r="AF80" s="1550"/>
      <c r="AG80" s="1550"/>
      <c r="AH80" s="1550"/>
      <c r="AI80" s="1550"/>
      <c r="AJ80" s="1590"/>
      <c r="AK80" s="1590"/>
      <c r="AL80" s="1590"/>
      <c r="AM80" s="1590"/>
      <c r="AN80" s="1590"/>
      <c r="AO80" s="1590"/>
      <c r="AP80" s="1590"/>
      <c r="AQ80" s="1590"/>
      <c r="AR80" s="1590"/>
      <c r="AS80" s="1590"/>
      <c r="AT80" s="1590"/>
      <c r="AU80" s="1590"/>
      <c r="AV80" s="1590"/>
      <c r="AW80" s="1550"/>
      <c r="AX80" s="1550"/>
      <c r="AY80" s="1550"/>
      <c r="AZ80" s="1550"/>
      <c r="BA80" s="1550"/>
      <c r="BB80" s="1550"/>
      <c r="BC80" s="1550"/>
      <c r="BD80" s="1502"/>
      <c r="BE80" s="1502"/>
      <c r="BF80" s="1502"/>
      <c r="BG80" s="1502"/>
      <c r="BH80" s="1502"/>
      <c r="BI80" s="1504"/>
      <c r="BJ80" s="1504"/>
      <c r="BK80" s="1504"/>
      <c r="BL80" s="1504"/>
      <c r="BM80" s="1502"/>
      <c r="BN80" s="1502"/>
      <c r="BO80" s="1502"/>
      <c r="BP80" s="1502"/>
      <c r="BQ80" s="1554"/>
      <c r="BR80" s="2"/>
      <c r="BS80" s="2"/>
      <c r="BT80" s="1730"/>
      <c r="BU80" s="1731"/>
      <c r="BV80" s="1731"/>
      <c r="BW80" s="1731"/>
      <c r="BX80" s="1731"/>
      <c r="BY80" s="1731"/>
      <c r="BZ80" s="1457" t="s">
        <v>32</v>
      </c>
      <c r="CA80" s="1458"/>
      <c r="CB80" s="1458"/>
      <c r="CC80" s="1459"/>
      <c r="CD80" s="1458" t="s">
        <v>691</v>
      </c>
      <c r="CE80" s="1458"/>
      <c r="CF80" s="1458"/>
      <c r="CG80" s="1458"/>
      <c r="CH80" s="1458"/>
      <c r="CI80" s="1458"/>
      <c r="CJ80" s="1458"/>
      <c r="CK80" s="1458"/>
      <c r="CL80" s="1458"/>
      <c r="CM80" s="1458"/>
      <c r="CN80" s="1458"/>
      <c r="CO80" s="1459"/>
      <c r="CP80" s="1468" t="s">
        <v>49</v>
      </c>
      <c r="CQ80" s="1469"/>
      <c r="CR80" s="1469"/>
      <c r="CS80" s="1470"/>
      <c r="CT80" s="1224" t="e">
        <f ca="1">IF(換算!AO13="","",換算!AO13)</f>
        <v>#N/A</v>
      </c>
      <c r="CU80" s="1225"/>
      <c r="CV80" s="1225"/>
      <c r="CW80" s="1225"/>
      <c r="CX80" s="1225"/>
      <c r="CY80" s="1225"/>
      <c r="CZ80" s="1225"/>
      <c r="DA80" s="1225"/>
      <c r="DB80" s="1225"/>
      <c r="DC80" s="1225"/>
      <c r="DD80" s="1225"/>
      <c r="DE80" s="1225"/>
      <c r="DF80" s="1225"/>
      <c r="DG80" s="1225"/>
      <c r="DH80" s="1225"/>
      <c r="DI80" s="1225"/>
      <c r="DJ80" s="1225"/>
      <c r="DK80" s="1225"/>
      <c r="DL80" s="1226"/>
      <c r="DM80" s="1227"/>
      <c r="DN80" s="6"/>
      <c r="DO80" s="1196">
        <v>1</v>
      </c>
      <c r="DP80" s="1499"/>
      <c r="DQ80" s="1331" t="s">
        <v>7</v>
      </c>
      <c r="DR80" s="1332"/>
      <c r="DS80" s="1332"/>
      <c r="DT80" s="1333"/>
      <c r="DU80" s="1336"/>
      <c r="DV80" s="1337"/>
      <c r="DW80" s="1337"/>
      <c r="DX80" s="1337"/>
      <c r="DY80" s="1337"/>
      <c r="DZ80" s="1337"/>
      <c r="EA80" s="1337"/>
      <c r="EB80" s="1337"/>
      <c r="EC80" s="1337"/>
      <c r="ED80" s="1337"/>
      <c r="EE80" s="1337"/>
      <c r="EF80" s="1337"/>
      <c r="EG80" s="1337"/>
      <c r="EH80" s="1337"/>
      <c r="EI80" s="1337"/>
      <c r="EJ80" s="1337"/>
      <c r="EK80" s="1337"/>
      <c r="EL80" s="1337"/>
      <c r="EM80" s="1337"/>
      <c r="EN80" s="1337"/>
      <c r="EO80" s="1337"/>
      <c r="EP80" s="1337"/>
      <c r="EQ80" s="1337"/>
      <c r="ER80" s="1337"/>
      <c r="ES80" s="1338"/>
      <c r="ET80" s="1332" t="s">
        <v>17</v>
      </c>
      <c r="EU80" s="1332"/>
      <c r="EV80" s="1332"/>
      <c r="EW80" s="1332"/>
      <c r="EX80" s="1336"/>
      <c r="EY80" s="1337"/>
      <c r="EZ80" s="1337"/>
      <c r="FA80" s="1337"/>
      <c r="FB80" s="1337"/>
      <c r="FC80" s="1338"/>
      <c r="FD80" s="1777" t="s">
        <v>15</v>
      </c>
      <c r="FE80" s="1777"/>
      <c r="FF80" s="1777"/>
      <c r="FG80" s="1777"/>
      <c r="FH80" s="1336"/>
      <c r="FI80" s="1337"/>
      <c r="FJ80" s="1337"/>
      <c r="FK80" s="1337"/>
      <c r="FL80" s="1337"/>
      <c r="FM80" s="1337"/>
      <c r="FN80" s="1337"/>
      <c r="FO80" s="1337"/>
      <c r="FP80" s="1337"/>
      <c r="FQ80" s="1337"/>
      <c r="FR80" s="1337"/>
      <c r="FS80" s="1337"/>
      <c r="FT80" s="1337"/>
      <c r="FU80" s="1337"/>
      <c r="FV80" s="1337"/>
      <c r="FW80" s="1338"/>
      <c r="FX80" s="1777" t="s">
        <v>127</v>
      </c>
      <c r="FY80" s="1777"/>
      <c r="FZ80" s="1777"/>
      <c r="GA80" s="1777"/>
      <c r="GB80" s="1777"/>
      <c r="GC80" s="1777"/>
      <c r="GD80" s="1777"/>
      <c r="GE80" s="1777"/>
      <c r="GF80" s="1777"/>
      <c r="GG80" s="1777"/>
      <c r="GH80" s="1336"/>
      <c r="GI80" s="1337"/>
      <c r="GJ80" s="1337"/>
      <c r="GK80" s="1337"/>
      <c r="GL80" s="1337"/>
      <c r="GM80" s="1337"/>
      <c r="GN80" s="1337"/>
      <c r="GO80" s="1337"/>
      <c r="GP80" s="1337"/>
      <c r="GQ80" s="1337"/>
      <c r="GR80" s="1337"/>
      <c r="GS80" s="1337"/>
      <c r="GT80" s="1337"/>
      <c r="GU80" s="1337"/>
      <c r="GV80" s="1337"/>
      <c r="GW80" s="1599"/>
      <c r="GX80" s="3"/>
      <c r="GY80" s="1274" t="s">
        <v>133</v>
      </c>
      <c r="GZ80" s="1777"/>
      <c r="HA80" s="1777"/>
      <c r="HB80" s="1777"/>
      <c r="HC80" s="1777"/>
      <c r="HD80" s="1777"/>
      <c r="HE80" s="1777"/>
      <c r="HF80" s="1777"/>
      <c r="HG80" s="1777"/>
      <c r="HH80" s="1777"/>
      <c r="HI80" s="1331" t="s">
        <v>153</v>
      </c>
      <c r="HJ80" s="1332"/>
      <c r="HK80" s="1332"/>
      <c r="HL80" s="1332"/>
      <c r="HM80" s="1332"/>
      <c r="HN80" s="1332"/>
      <c r="HO80" s="1332"/>
      <c r="HP80" s="1332"/>
      <c r="HQ80" s="1332"/>
      <c r="HR80" s="1332"/>
      <c r="HS80" s="1332"/>
      <c r="HT80" s="1332"/>
      <c r="HU80" s="1332"/>
      <c r="HV80" s="1332"/>
      <c r="HW80" s="1332"/>
      <c r="HX80" s="1865" t="s">
        <v>151</v>
      </c>
      <c r="HY80" s="1866"/>
      <c r="HZ80" s="3"/>
    </row>
    <row r="81" spans="1:234" ht="5.25" customHeight="1">
      <c r="A81" s="2000"/>
      <c r="B81" s="2001"/>
      <c r="C81" s="2001"/>
      <c r="D81" s="2001"/>
      <c r="E81" s="2002"/>
      <c r="F81" s="1428"/>
      <c r="G81" s="1430"/>
      <c r="H81" s="1504" t="s">
        <v>7</v>
      </c>
      <c r="I81" s="1504"/>
      <c r="J81" s="1504"/>
      <c r="K81" s="1504"/>
      <c r="L81" s="1504"/>
      <c r="M81" s="1504"/>
      <c r="N81" s="1276" t="str">
        <f>IF(入力シート!Y64&gt;=1,IF(入力シート!Y56&gt;15,入力シート!Z56,""),"")</f>
        <v/>
      </c>
      <c r="O81" s="1276"/>
      <c r="P81" s="1276"/>
      <c r="Q81" s="1276"/>
      <c r="R81" s="1276"/>
      <c r="S81" s="1276"/>
      <c r="T81" s="1276"/>
      <c r="U81" s="1276"/>
      <c r="V81" s="1276"/>
      <c r="W81" s="1276"/>
      <c r="X81" s="1276"/>
      <c r="Y81" s="1276"/>
      <c r="Z81" s="1276"/>
      <c r="AA81" s="1276"/>
      <c r="AB81" s="1276"/>
      <c r="AC81" s="1276"/>
      <c r="AD81" s="1276"/>
      <c r="AE81" s="1550"/>
      <c r="AF81" s="1550"/>
      <c r="AG81" s="1550"/>
      <c r="AH81" s="1550"/>
      <c r="AI81" s="1550"/>
      <c r="AJ81" s="1590"/>
      <c r="AK81" s="1590"/>
      <c r="AL81" s="1590"/>
      <c r="AM81" s="1590"/>
      <c r="AN81" s="1590"/>
      <c r="AO81" s="1590"/>
      <c r="AP81" s="1590"/>
      <c r="AQ81" s="1590"/>
      <c r="AR81" s="1590"/>
      <c r="AS81" s="1590"/>
      <c r="AT81" s="1590"/>
      <c r="AU81" s="1590"/>
      <c r="AV81" s="1590"/>
      <c r="AW81" s="1550"/>
      <c r="AX81" s="1550"/>
      <c r="AY81" s="1550"/>
      <c r="AZ81" s="1550"/>
      <c r="BA81" s="1550"/>
      <c r="BB81" s="1550"/>
      <c r="BC81" s="1550"/>
      <c r="BD81" s="1502"/>
      <c r="BE81" s="1502"/>
      <c r="BF81" s="1502"/>
      <c r="BG81" s="1502"/>
      <c r="BH81" s="1502"/>
      <c r="BI81" s="1504"/>
      <c r="BJ81" s="1504"/>
      <c r="BK81" s="1504"/>
      <c r="BL81" s="1504"/>
      <c r="BM81" s="1502"/>
      <c r="BN81" s="1502"/>
      <c r="BO81" s="1502"/>
      <c r="BP81" s="1502"/>
      <c r="BQ81" s="1554"/>
      <c r="BR81" s="2"/>
      <c r="BS81" s="2"/>
      <c r="BT81" s="1730"/>
      <c r="BU81" s="1731"/>
      <c r="BV81" s="1731"/>
      <c r="BW81" s="1731"/>
      <c r="BX81" s="1731"/>
      <c r="BY81" s="1731"/>
      <c r="BZ81" s="1460"/>
      <c r="CA81" s="1461"/>
      <c r="CB81" s="1461"/>
      <c r="CC81" s="1462"/>
      <c r="CD81" s="1461"/>
      <c r="CE81" s="1461"/>
      <c r="CF81" s="1461"/>
      <c r="CG81" s="1461"/>
      <c r="CH81" s="1461"/>
      <c r="CI81" s="1461"/>
      <c r="CJ81" s="1461"/>
      <c r="CK81" s="1461"/>
      <c r="CL81" s="1461"/>
      <c r="CM81" s="1461"/>
      <c r="CN81" s="1461"/>
      <c r="CO81" s="1462"/>
      <c r="CP81" s="1451"/>
      <c r="CQ81" s="1452"/>
      <c r="CR81" s="1452"/>
      <c r="CS81" s="1453"/>
      <c r="CT81" s="1224"/>
      <c r="CU81" s="1225"/>
      <c r="CV81" s="1225"/>
      <c r="CW81" s="1225"/>
      <c r="CX81" s="1225"/>
      <c r="CY81" s="1225"/>
      <c r="CZ81" s="1225"/>
      <c r="DA81" s="1225"/>
      <c r="DB81" s="1225"/>
      <c r="DC81" s="1225"/>
      <c r="DD81" s="1225"/>
      <c r="DE81" s="1225"/>
      <c r="DF81" s="1225"/>
      <c r="DG81" s="1225"/>
      <c r="DH81" s="1225"/>
      <c r="DI81" s="1225"/>
      <c r="DJ81" s="1225"/>
      <c r="DK81" s="1225"/>
      <c r="DL81" s="1228"/>
      <c r="DM81" s="1229"/>
      <c r="DN81" s="6"/>
      <c r="DO81" s="1359"/>
      <c r="DP81" s="1497"/>
      <c r="DQ81" s="1299"/>
      <c r="DR81" s="1300"/>
      <c r="DS81" s="1300"/>
      <c r="DT81" s="1334"/>
      <c r="DU81" s="1294"/>
      <c r="DV81" s="1246"/>
      <c r="DW81" s="1246"/>
      <c r="DX81" s="1246"/>
      <c r="DY81" s="1246"/>
      <c r="DZ81" s="1246"/>
      <c r="EA81" s="1246"/>
      <c r="EB81" s="1246"/>
      <c r="EC81" s="1246"/>
      <c r="ED81" s="1246"/>
      <c r="EE81" s="1246"/>
      <c r="EF81" s="1246"/>
      <c r="EG81" s="1246"/>
      <c r="EH81" s="1246"/>
      <c r="EI81" s="1246"/>
      <c r="EJ81" s="1246"/>
      <c r="EK81" s="1246"/>
      <c r="EL81" s="1246"/>
      <c r="EM81" s="1246"/>
      <c r="EN81" s="1246"/>
      <c r="EO81" s="1246"/>
      <c r="EP81" s="1246"/>
      <c r="EQ81" s="1246"/>
      <c r="ER81" s="1246"/>
      <c r="ES81" s="1295"/>
      <c r="ET81" s="1300"/>
      <c r="EU81" s="1300"/>
      <c r="EV81" s="1300"/>
      <c r="EW81" s="1300"/>
      <c r="EX81" s="1294"/>
      <c r="EY81" s="1246"/>
      <c r="EZ81" s="1246"/>
      <c r="FA81" s="1246"/>
      <c r="FB81" s="1246"/>
      <c r="FC81" s="1295"/>
      <c r="FD81" s="1348"/>
      <c r="FE81" s="1348"/>
      <c r="FF81" s="1348"/>
      <c r="FG81" s="1348"/>
      <c r="FH81" s="1294"/>
      <c r="FI81" s="1246"/>
      <c r="FJ81" s="1246"/>
      <c r="FK81" s="1246"/>
      <c r="FL81" s="1246"/>
      <c r="FM81" s="1246"/>
      <c r="FN81" s="1246"/>
      <c r="FO81" s="1246"/>
      <c r="FP81" s="1246"/>
      <c r="FQ81" s="1246"/>
      <c r="FR81" s="1246"/>
      <c r="FS81" s="1246"/>
      <c r="FT81" s="1246"/>
      <c r="FU81" s="1246"/>
      <c r="FV81" s="1246"/>
      <c r="FW81" s="1295"/>
      <c r="FX81" s="1348"/>
      <c r="FY81" s="1348"/>
      <c r="FZ81" s="1348"/>
      <c r="GA81" s="1348"/>
      <c r="GB81" s="1348"/>
      <c r="GC81" s="1348"/>
      <c r="GD81" s="1348"/>
      <c r="GE81" s="1348"/>
      <c r="GF81" s="1348"/>
      <c r="GG81" s="1348"/>
      <c r="GH81" s="1294"/>
      <c r="GI81" s="1246"/>
      <c r="GJ81" s="1246"/>
      <c r="GK81" s="1246"/>
      <c r="GL81" s="1246"/>
      <c r="GM81" s="1246"/>
      <c r="GN81" s="1246"/>
      <c r="GO81" s="1246"/>
      <c r="GP81" s="1246"/>
      <c r="GQ81" s="1246"/>
      <c r="GR81" s="1246"/>
      <c r="GS81" s="1246"/>
      <c r="GT81" s="1246"/>
      <c r="GU81" s="1246"/>
      <c r="GV81" s="1246"/>
      <c r="GW81" s="1247"/>
      <c r="GX81" s="3"/>
      <c r="GY81" s="1778"/>
      <c r="GZ81" s="1348"/>
      <c r="HA81" s="1348"/>
      <c r="HB81" s="1348"/>
      <c r="HC81" s="1348"/>
      <c r="HD81" s="1348"/>
      <c r="HE81" s="1348"/>
      <c r="HF81" s="1348"/>
      <c r="HG81" s="1348"/>
      <c r="HH81" s="1348"/>
      <c r="HI81" s="1299"/>
      <c r="HJ81" s="1300"/>
      <c r="HK81" s="1300"/>
      <c r="HL81" s="1300"/>
      <c r="HM81" s="1300"/>
      <c r="HN81" s="1300"/>
      <c r="HO81" s="1300"/>
      <c r="HP81" s="1300"/>
      <c r="HQ81" s="1300"/>
      <c r="HR81" s="1300"/>
      <c r="HS81" s="1300"/>
      <c r="HT81" s="1300"/>
      <c r="HU81" s="1300"/>
      <c r="HV81" s="1300"/>
      <c r="HW81" s="1300"/>
      <c r="HX81" s="1795"/>
      <c r="HY81" s="1796"/>
      <c r="HZ81" s="3"/>
    </row>
    <row r="82" spans="1:234" ht="5.25" customHeight="1">
      <c r="A82" s="2000"/>
      <c r="B82" s="2001"/>
      <c r="C82" s="2001"/>
      <c r="D82" s="2001"/>
      <c r="E82" s="2002"/>
      <c r="F82" s="1428"/>
      <c r="G82" s="1430"/>
      <c r="H82" s="1504"/>
      <c r="I82" s="1504"/>
      <c r="J82" s="1504"/>
      <c r="K82" s="1504"/>
      <c r="L82" s="1504"/>
      <c r="M82" s="1504"/>
      <c r="N82" s="1276"/>
      <c r="O82" s="1276"/>
      <c r="P82" s="1276"/>
      <c r="Q82" s="1276"/>
      <c r="R82" s="1276"/>
      <c r="S82" s="1276"/>
      <c r="T82" s="1276"/>
      <c r="U82" s="1276"/>
      <c r="V82" s="1276"/>
      <c r="W82" s="1276"/>
      <c r="X82" s="1276"/>
      <c r="Y82" s="1276"/>
      <c r="Z82" s="1276"/>
      <c r="AA82" s="1276"/>
      <c r="AB82" s="1276"/>
      <c r="AC82" s="1276"/>
      <c r="AD82" s="1276"/>
      <c r="AE82" s="1550"/>
      <c r="AF82" s="1550"/>
      <c r="AG82" s="1550"/>
      <c r="AH82" s="1550"/>
      <c r="AI82" s="1550"/>
      <c r="AJ82" s="1590"/>
      <c r="AK82" s="1590"/>
      <c r="AL82" s="1590"/>
      <c r="AM82" s="1590"/>
      <c r="AN82" s="1590"/>
      <c r="AO82" s="1590"/>
      <c r="AP82" s="1590"/>
      <c r="AQ82" s="1590"/>
      <c r="AR82" s="1590"/>
      <c r="AS82" s="1590"/>
      <c r="AT82" s="1590"/>
      <c r="AU82" s="1590"/>
      <c r="AV82" s="1590"/>
      <c r="AW82" s="1550"/>
      <c r="AX82" s="1550"/>
      <c r="AY82" s="1550"/>
      <c r="AZ82" s="1550"/>
      <c r="BA82" s="1550"/>
      <c r="BB82" s="1550"/>
      <c r="BC82" s="1550"/>
      <c r="BD82" s="1502"/>
      <c r="BE82" s="1502"/>
      <c r="BF82" s="1502"/>
      <c r="BG82" s="1502"/>
      <c r="BH82" s="1502"/>
      <c r="BI82" s="1504"/>
      <c r="BJ82" s="1504"/>
      <c r="BK82" s="1504"/>
      <c r="BL82" s="1504"/>
      <c r="BM82" s="1502"/>
      <c r="BN82" s="1502"/>
      <c r="BO82" s="1502"/>
      <c r="BP82" s="1502"/>
      <c r="BQ82" s="1554"/>
      <c r="BR82" s="2"/>
      <c r="BS82" s="2"/>
      <c r="BT82" s="1730"/>
      <c r="BU82" s="1731"/>
      <c r="BV82" s="1731"/>
      <c r="BW82" s="1731"/>
      <c r="BX82" s="1731"/>
      <c r="BY82" s="1731"/>
      <c r="BZ82" s="1460"/>
      <c r="CA82" s="1461"/>
      <c r="CB82" s="1461"/>
      <c r="CC82" s="1462"/>
      <c r="CD82" s="1461"/>
      <c r="CE82" s="1461"/>
      <c r="CF82" s="1461"/>
      <c r="CG82" s="1461"/>
      <c r="CH82" s="1461"/>
      <c r="CI82" s="1461"/>
      <c r="CJ82" s="1461"/>
      <c r="CK82" s="1461"/>
      <c r="CL82" s="1461"/>
      <c r="CM82" s="1461"/>
      <c r="CN82" s="1461"/>
      <c r="CO82" s="1462"/>
      <c r="CP82" s="1454"/>
      <c r="CQ82" s="1455"/>
      <c r="CR82" s="1455"/>
      <c r="CS82" s="1456"/>
      <c r="CT82" s="1224"/>
      <c r="CU82" s="1225"/>
      <c r="CV82" s="1225"/>
      <c r="CW82" s="1225"/>
      <c r="CX82" s="1225"/>
      <c r="CY82" s="1225"/>
      <c r="CZ82" s="1225"/>
      <c r="DA82" s="1225"/>
      <c r="DB82" s="1225"/>
      <c r="DC82" s="1225"/>
      <c r="DD82" s="1225"/>
      <c r="DE82" s="1225"/>
      <c r="DF82" s="1225"/>
      <c r="DG82" s="1225"/>
      <c r="DH82" s="1225"/>
      <c r="DI82" s="1225"/>
      <c r="DJ82" s="1225"/>
      <c r="DK82" s="1225"/>
      <c r="DL82" s="1228"/>
      <c r="DM82" s="1229"/>
      <c r="DN82" s="6"/>
      <c r="DO82" s="1359"/>
      <c r="DP82" s="1497"/>
      <c r="DQ82" s="1299"/>
      <c r="DR82" s="1300"/>
      <c r="DS82" s="1300"/>
      <c r="DT82" s="1334"/>
      <c r="DU82" s="1294"/>
      <c r="DV82" s="1246"/>
      <c r="DW82" s="1246"/>
      <c r="DX82" s="1246"/>
      <c r="DY82" s="1246"/>
      <c r="DZ82" s="1246"/>
      <c r="EA82" s="1246"/>
      <c r="EB82" s="1246"/>
      <c r="EC82" s="1246"/>
      <c r="ED82" s="1246"/>
      <c r="EE82" s="1246"/>
      <c r="EF82" s="1246"/>
      <c r="EG82" s="1246"/>
      <c r="EH82" s="1246"/>
      <c r="EI82" s="1246"/>
      <c r="EJ82" s="1246"/>
      <c r="EK82" s="1246"/>
      <c r="EL82" s="1246"/>
      <c r="EM82" s="1246"/>
      <c r="EN82" s="1246"/>
      <c r="EO82" s="1246"/>
      <c r="EP82" s="1246"/>
      <c r="EQ82" s="1246"/>
      <c r="ER82" s="1246"/>
      <c r="ES82" s="1295"/>
      <c r="ET82" s="1300"/>
      <c r="EU82" s="1300"/>
      <c r="EV82" s="1300"/>
      <c r="EW82" s="1300"/>
      <c r="EX82" s="1294"/>
      <c r="EY82" s="1246"/>
      <c r="EZ82" s="1246"/>
      <c r="FA82" s="1246"/>
      <c r="FB82" s="1246"/>
      <c r="FC82" s="1295"/>
      <c r="FD82" s="1348"/>
      <c r="FE82" s="1348"/>
      <c r="FF82" s="1348"/>
      <c r="FG82" s="1348"/>
      <c r="FH82" s="1294"/>
      <c r="FI82" s="1246"/>
      <c r="FJ82" s="1246"/>
      <c r="FK82" s="1246"/>
      <c r="FL82" s="1246"/>
      <c r="FM82" s="1246"/>
      <c r="FN82" s="1246"/>
      <c r="FO82" s="1246"/>
      <c r="FP82" s="1246"/>
      <c r="FQ82" s="1246"/>
      <c r="FR82" s="1246"/>
      <c r="FS82" s="1246"/>
      <c r="FT82" s="1246"/>
      <c r="FU82" s="1246"/>
      <c r="FV82" s="1246"/>
      <c r="FW82" s="1295"/>
      <c r="FX82" s="1348"/>
      <c r="FY82" s="1348"/>
      <c r="FZ82" s="1348"/>
      <c r="GA82" s="1348"/>
      <c r="GB82" s="1348"/>
      <c r="GC82" s="1348"/>
      <c r="GD82" s="1348"/>
      <c r="GE82" s="1348"/>
      <c r="GF82" s="1348"/>
      <c r="GG82" s="1348"/>
      <c r="GH82" s="1294"/>
      <c r="GI82" s="1246"/>
      <c r="GJ82" s="1246"/>
      <c r="GK82" s="1246"/>
      <c r="GL82" s="1246"/>
      <c r="GM82" s="1246"/>
      <c r="GN82" s="1246"/>
      <c r="GO82" s="1246"/>
      <c r="GP82" s="1246"/>
      <c r="GQ82" s="1246"/>
      <c r="GR82" s="1246"/>
      <c r="GS82" s="1246"/>
      <c r="GT82" s="1246"/>
      <c r="GU82" s="1246"/>
      <c r="GV82" s="1246"/>
      <c r="GW82" s="1247"/>
      <c r="GX82" s="3"/>
      <c r="GY82" s="1778"/>
      <c r="GZ82" s="1348"/>
      <c r="HA82" s="1348"/>
      <c r="HB82" s="1348"/>
      <c r="HC82" s="1348"/>
      <c r="HD82" s="1348"/>
      <c r="HE82" s="1348"/>
      <c r="HF82" s="1348"/>
      <c r="HG82" s="1348"/>
      <c r="HH82" s="1348"/>
      <c r="HI82" s="1149"/>
      <c r="HJ82" s="1150"/>
      <c r="HK82" s="1150"/>
      <c r="HL82" s="1150"/>
      <c r="HM82" s="1150"/>
      <c r="HN82" s="1150"/>
      <c r="HO82" s="1150"/>
      <c r="HP82" s="1150"/>
      <c r="HQ82" s="1150"/>
      <c r="HR82" s="1150"/>
      <c r="HS82" s="1150"/>
      <c r="HT82" s="1150"/>
      <c r="HU82" s="1150"/>
      <c r="HV82" s="1150"/>
      <c r="HW82" s="1150"/>
      <c r="HX82" s="1795"/>
      <c r="HY82" s="1796"/>
      <c r="HZ82" s="3"/>
    </row>
    <row r="83" spans="1:234" ht="5.25" customHeight="1">
      <c r="A83" s="2000"/>
      <c r="B83" s="2001"/>
      <c r="C83" s="2001"/>
      <c r="D83" s="2001"/>
      <c r="E83" s="2002"/>
      <c r="F83" s="1428"/>
      <c r="G83" s="1430"/>
      <c r="H83" s="1504"/>
      <c r="I83" s="1504"/>
      <c r="J83" s="1504"/>
      <c r="K83" s="1504"/>
      <c r="L83" s="1504"/>
      <c r="M83" s="1504"/>
      <c r="N83" s="1276"/>
      <c r="O83" s="1276"/>
      <c r="P83" s="1276"/>
      <c r="Q83" s="1276"/>
      <c r="R83" s="1276"/>
      <c r="S83" s="1276"/>
      <c r="T83" s="1276"/>
      <c r="U83" s="1276"/>
      <c r="V83" s="1276"/>
      <c r="W83" s="1276"/>
      <c r="X83" s="1276"/>
      <c r="Y83" s="1276"/>
      <c r="Z83" s="1276"/>
      <c r="AA83" s="1276"/>
      <c r="AB83" s="1276"/>
      <c r="AC83" s="1276"/>
      <c r="AD83" s="1276"/>
      <c r="AE83" s="1550"/>
      <c r="AF83" s="1550"/>
      <c r="AG83" s="1550"/>
      <c r="AH83" s="1550"/>
      <c r="AI83" s="1550"/>
      <c r="AJ83" s="1590"/>
      <c r="AK83" s="1590"/>
      <c r="AL83" s="1590"/>
      <c r="AM83" s="1590"/>
      <c r="AN83" s="1590"/>
      <c r="AO83" s="1590"/>
      <c r="AP83" s="1590"/>
      <c r="AQ83" s="1590"/>
      <c r="AR83" s="1590"/>
      <c r="AS83" s="1590"/>
      <c r="AT83" s="1590"/>
      <c r="AU83" s="1590"/>
      <c r="AV83" s="1590"/>
      <c r="AW83" s="1550"/>
      <c r="AX83" s="1550"/>
      <c r="AY83" s="1550"/>
      <c r="AZ83" s="1550"/>
      <c r="BA83" s="1550"/>
      <c r="BB83" s="1550"/>
      <c r="BC83" s="1550"/>
      <c r="BD83" s="1502"/>
      <c r="BE83" s="1502"/>
      <c r="BF83" s="1502"/>
      <c r="BG83" s="1502"/>
      <c r="BH83" s="1502"/>
      <c r="BI83" s="1504"/>
      <c r="BJ83" s="1504"/>
      <c r="BK83" s="1504"/>
      <c r="BL83" s="1504"/>
      <c r="BM83" s="1502"/>
      <c r="BN83" s="1502"/>
      <c r="BO83" s="1502"/>
      <c r="BP83" s="1502"/>
      <c r="BQ83" s="1554"/>
      <c r="BR83" s="2"/>
      <c r="BS83" s="2"/>
      <c r="BT83" s="1730"/>
      <c r="BU83" s="1731"/>
      <c r="BV83" s="1731"/>
      <c r="BW83" s="1731"/>
      <c r="BX83" s="1731"/>
      <c r="BY83" s="1731"/>
      <c r="BZ83" s="1460"/>
      <c r="CA83" s="1461"/>
      <c r="CB83" s="1461"/>
      <c r="CC83" s="1462"/>
      <c r="CD83" s="1458" t="s">
        <v>484</v>
      </c>
      <c r="CE83" s="1458"/>
      <c r="CF83" s="1458"/>
      <c r="CG83" s="1458"/>
      <c r="CH83" s="1458"/>
      <c r="CI83" s="1458"/>
      <c r="CJ83" s="1458"/>
      <c r="CK83" s="1458"/>
      <c r="CL83" s="1458"/>
      <c r="CM83" s="1458"/>
      <c r="CN83" s="1458"/>
      <c r="CO83" s="1459"/>
      <c r="CP83" s="1484" t="s">
        <v>50</v>
      </c>
      <c r="CQ83" s="1485"/>
      <c r="CR83" s="1485"/>
      <c r="CS83" s="1486"/>
      <c r="CT83" s="1224" t="str">
        <f>IF(入力シート!G24="","",入力シート!G24)</f>
        <v/>
      </c>
      <c r="CU83" s="1225"/>
      <c r="CV83" s="1225"/>
      <c r="CW83" s="1225"/>
      <c r="CX83" s="1225"/>
      <c r="CY83" s="1225"/>
      <c r="CZ83" s="1225"/>
      <c r="DA83" s="1225"/>
      <c r="DB83" s="1225"/>
      <c r="DC83" s="1225"/>
      <c r="DD83" s="1225"/>
      <c r="DE83" s="1225"/>
      <c r="DF83" s="1225"/>
      <c r="DG83" s="1225"/>
      <c r="DH83" s="1225"/>
      <c r="DI83" s="1225"/>
      <c r="DJ83" s="1225"/>
      <c r="DK83" s="1225"/>
      <c r="DL83" s="1226"/>
      <c r="DM83" s="1227"/>
      <c r="DN83" s="6"/>
      <c r="DO83" s="1359"/>
      <c r="DP83" s="1497"/>
      <c r="DQ83" s="1301"/>
      <c r="DR83" s="1302"/>
      <c r="DS83" s="1302"/>
      <c r="DT83" s="1335"/>
      <c r="DU83" s="1296"/>
      <c r="DV83" s="1146"/>
      <c r="DW83" s="1146"/>
      <c r="DX83" s="1146"/>
      <c r="DY83" s="1146"/>
      <c r="DZ83" s="1146"/>
      <c r="EA83" s="1146"/>
      <c r="EB83" s="1146"/>
      <c r="EC83" s="1146"/>
      <c r="ED83" s="1146"/>
      <c r="EE83" s="1146"/>
      <c r="EF83" s="1146"/>
      <c r="EG83" s="1146"/>
      <c r="EH83" s="1146"/>
      <c r="EI83" s="1146"/>
      <c r="EJ83" s="1146"/>
      <c r="EK83" s="1146"/>
      <c r="EL83" s="1146"/>
      <c r="EM83" s="1146"/>
      <c r="EN83" s="1146"/>
      <c r="EO83" s="1146"/>
      <c r="EP83" s="1146"/>
      <c r="EQ83" s="1146"/>
      <c r="ER83" s="1146"/>
      <c r="ES83" s="1159"/>
      <c r="ET83" s="1300"/>
      <c r="EU83" s="1300"/>
      <c r="EV83" s="1300"/>
      <c r="EW83" s="1300"/>
      <c r="EX83" s="1296"/>
      <c r="EY83" s="1146"/>
      <c r="EZ83" s="1146"/>
      <c r="FA83" s="1146"/>
      <c r="FB83" s="1146"/>
      <c r="FC83" s="1159"/>
      <c r="FD83" s="1348"/>
      <c r="FE83" s="1348"/>
      <c r="FF83" s="1348"/>
      <c r="FG83" s="1348"/>
      <c r="FH83" s="1296"/>
      <c r="FI83" s="1146"/>
      <c r="FJ83" s="1146"/>
      <c r="FK83" s="1146"/>
      <c r="FL83" s="1146"/>
      <c r="FM83" s="1146"/>
      <c r="FN83" s="1146"/>
      <c r="FO83" s="1146"/>
      <c r="FP83" s="1146"/>
      <c r="FQ83" s="1146"/>
      <c r="FR83" s="1146"/>
      <c r="FS83" s="1146"/>
      <c r="FT83" s="1146"/>
      <c r="FU83" s="1146"/>
      <c r="FV83" s="1146"/>
      <c r="FW83" s="1159"/>
      <c r="FX83" s="1348"/>
      <c r="FY83" s="1348"/>
      <c r="FZ83" s="1348"/>
      <c r="GA83" s="1348"/>
      <c r="GB83" s="1348"/>
      <c r="GC83" s="1348"/>
      <c r="GD83" s="1348"/>
      <c r="GE83" s="1348"/>
      <c r="GF83" s="1348"/>
      <c r="GG83" s="1348"/>
      <c r="GH83" s="1296"/>
      <c r="GI83" s="1146"/>
      <c r="GJ83" s="1146"/>
      <c r="GK83" s="1146"/>
      <c r="GL83" s="1146"/>
      <c r="GM83" s="1146"/>
      <c r="GN83" s="1146"/>
      <c r="GO83" s="1146"/>
      <c r="GP83" s="1146"/>
      <c r="GQ83" s="1146"/>
      <c r="GR83" s="1146"/>
      <c r="GS83" s="1146"/>
      <c r="GT83" s="1146"/>
      <c r="GU83" s="1146"/>
      <c r="GV83" s="1146"/>
      <c r="GW83" s="1248"/>
      <c r="GX83" s="3"/>
      <c r="GY83" s="1778"/>
      <c r="GZ83" s="1348"/>
      <c r="HA83" s="1348"/>
      <c r="HB83" s="1348"/>
      <c r="HC83" s="1348"/>
      <c r="HD83" s="1348"/>
      <c r="HE83" s="1348"/>
      <c r="HF83" s="1348"/>
      <c r="HG83" s="1348"/>
      <c r="HH83" s="1348"/>
      <c r="HI83" s="1149"/>
      <c r="HJ83" s="1150"/>
      <c r="HK83" s="1150"/>
      <c r="HL83" s="1150"/>
      <c r="HM83" s="1150"/>
      <c r="HN83" s="1150"/>
      <c r="HO83" s="1150"/>
      <c r="HP83" s="1150"/>
      <c r="HQ83" s="1150"/>
      <c r="HR83" s="1150"/>
      <c r="HS83" s="1150"/>
      <c r="HT83" s="1150"/>
      <c r="HU83" s="1150"/>
      <c r="HV83" s="1150"/>
      <c r="HW83" s="1150"/>
      <c r="HX83" s="1795"/>
      <c r="HY83" s="1796"/>
      <c r="HZ83" s="3"/>
    </row>
    <row r="84" spans="1:234" ht="5.25" customHeight="1">
      <c r="A84" s="2000"/>
      <c r="B84" s="2001"/>
      <c r="C84" s="2001"/>
      <c r="D84" s="2001"/>
      <c r="E84" s="2002"/>
      <c r="F84" s="1428"/>
      <c r="G84" s="1430"/>
      <c r="H84" s="1563" t="s">
        <v>8</v>
      </c>
      <c r="I84" s="1552"/>
      <c r="J84" s="1552"/>
      <c r="K84" s="1552"/>
      <c r="L84" s="1552"/>
      <c r="M84" s="1552"/>
      <c r="N84" s="1552"/>
      <c r="O84" s="1552"/>
      <c r="P84" s="1552"/>
      <c r="Q84" s="1552"/>
      <c r="R84" s="1552"/>
      <c r="S84" s="1564"/>
      <c r="T84" s="1531" t="str">
        <f>IF(入力シート!Y64&gt;=1,IF(入力シート!$Y$56&gt;15,入力シート!AF56,""),"")</f>
        <v/>
      </c>
      <c r="U84" s="1569"/>
      <c r="V84" s="1570"/>
      <c r="W84" s="1547" t="str">
        <f>IF(入力シート!Y64&gt;=1,IF(入力シート!$Y$56&gt;15,入力シート!AG56,""),"")</f>
        <v/>
      </c>
      <c r="X84" s="1251"/>
      <c r="Y84" s="1561"/>
      <c r="Z84" s="1547" t="str">
        <f>IF(入力シート!Y64&gt;=1,IF(入力シート!$Y$56&gt;15,入力シート!AH56,""),"")</f>
        <v/>
      </c>
      <c r="AA84" s="1251"/>
      <c r="AB84" s="1561"/>
      <c r="AC84" s="1547" t="str">
        <f>IF(入力シート!Y64&gt;=1,IF(入力シート!$Y$56&gt;15,入力シート!AI56,""),"")</f>
        <v/>
      </c>
      <c r="AD84" s="1251"/>
      <c r="AE84" s="1561"/>
      <c r="AF84" s="1547" t="str">
        <f>IF(入力シート!Y64&gt;=1,IF(入力シート!$Y$56&gt;15,入力シート!AJ56,""),"")</f>
        <v/>
      </c>
      <c r="AG84" s="1251"/>
      <c r="AH84" s="1561"/>
      <c r="AI84" s="1547" t="str">
        <f>IF(入力シート!Y64&gt;=1,IF(入力シート!$Y$56&gt;15,入力シート!AK56,""),"")</f>
        <v/>
      </c>
      <c r="AJ84" s="1251"/>
      <c r="AK84" s="1251"/>
      <c r="AL84" s="1580" t="str">
        <f>IF(入力シート!Y64&gt;=1,IF(入力シート!$Y$56&gt;15,入力シート!AL56,""),"")</f>
        <v/>
      </c>
      <c r="AM84" s="1581"/>
      <c r="AN84" s="1589"/>
      <c r="AO84" s="1547" t="str">
        <f>IF(入力シート!Y64&gt;=1,IF(入力シート!$Y$56&gt;15,入力シート!AM56,""),"")</f>
        <v/>
      </c>
      <c r="AP84" s="1251"/>
      <c r="AQ84" s="1561"/>
      <c r="AR84" s="1547" t="str">
        <f>IF(入力シート!Y64&gt;=1,IF(入力シート!$Y$56&gt;15,入力シート!AN56,""),"")</f>
        <v/>
      </c>
      <c r="AS84" s="1251"/>
      <c r="AT84" s="1561"/>
      <c r="AU84" s="1547" t="str">
        <f>IF(入力シート!Y64&gt;=1,IF(入力シート!$Y$56&gt;15,入力シート!AO56,""),"")</f>
        <v/>
      </c>
      <c r="AV84" s="1251"/>
      <c r="AW84" s="1561"/>
      <c r="AX84" s="1547" t="str">
        <f>IF(入力シート!Y64&gt;=1,IF(入力シート!$Y$56&gt;15,入力シート!AP56,""),"")</f>
        <v/>
      </c>
      <c r="AY84" s="1251"/>
      <c r="AZ84" s="1561"/>
      <c r="BA84" s="1547" t="str">
        <f>IF(入力シート!Y64&gt;=1,IF(入力シート!$Y$56&gt;15,入力シート!AQ56,""),"")</f>
        <v/>
      </c>
      <c r="BB84" s="1251"/>
      <c r="BC84" s="1887"/>
      <c r="BD84" s="1563" t="s">
        <v>86</v>
      </c>
      <c r="BE84" s="1552"/>
      <c r="BF84" s="1552"/>
      <c r="BG84" s="1552"/>
      <c r="BH84" s="1564"/>
      <c r="BI84" s="1558" t="str">
        <f>IF(入力シート!Y64&gt;=1,IF(入力シート!Y56&gt;15,入力シート!AT56,""),"")</f>
        <v/>
      </c>
      <c r="BJ84" s="1193"/>
      <c r="BK84" s="1193"/>
      <c r="BL84" s="1193"/>
      <c r="BM84" s="1194"/>
      <c r="BN84" s="1551" t="s">
        <v>85</v>
      </c>
      <c r="BO84" s="1552"/>
      <c r="BP84" s="1552"/>
      <c r="BQ84" s="1552"/>
      <c r="BR84" s="2"/>
      <c r="BS84" s="2"/>
      <c r="BT84" s="1730"/>
      <c r="BU84" s="1731"/>
      <c r="BV84" s="1731"/>
      <c r="BW84" s="1731"/>
      <c r="BX84" s="1731"/>
      <c r="BY84" s="1731"/>
      <c r="BZ84" s="1460"/>
      <c r="CA84" s="1461"/>
      <c r="CB84" s="1461"/>
      <c r="CC84" s="1462"/>
      <c r="CD84" s="1461"/>
      <c r="CE84" s="1461"/>
      <c r="CF84" s="1461"/>
      <c r="CG84" s="1461"/>
      <c r="CH84" s="1461"/>
      <c r="CI84" s="1461"/>
      <c r="CJ84" s="1461"/>
      <c r="CK84" s="1461"/>
      <c r="CL84" s="1461"/>
      <c r="CM84" s="1461"/>
      <c r="CN84" s="1461"/>
      <c r="CO84" s="1462"/>
      <c r="CP84" s="1487"/>
      <c r="CQ84" s="1485"/>
      <c r="CR84" s="1485"/>
      <c r="CS84" s="1486"/>
      <c r="CT84" s="1224"/>
      <c r="CU84" s="1225"/>
      <c r="CV84" s="1225"/>
      <c r="CW84" s="1225"/>
      <c r="CX84" s="1225"/>
      <c r="CY84" s="1225"/>
      <c r="CZ84" s="1225"/>
      <c r="DA84" s="1225"/>
      <c r="DB84" s="1225"/>
      <c r="DC84" s="1225"/>
      <c r="DD84" s="1225"/>
      <c r="DE84" s="1225"/>
      <c r="DF84" s="1225"/>
      <c r="DG84" s="1225"/>
      <c r="DH84" s="1225"/>
      <c r="DI84" s="1225"/>
      <c r="DJ84" s="1225"/>
      <c r="DK84" s="1225"/>
      <c r="DL84" s="1228"/>
      <c r="DM84" s="1229"/>
      <c r="DN84" s="6"/>
      <c r="DO84" s="1359"/>
      <c r="DP84" s="1497"/>
      <c r="DQ84" s="1344" t="s">
        <v>126</v>
      </c>
      <c r="DR84" s="1345"/>
      <c r="DS84" s="1345"/>
      <c r="DT84" s="1346"/>
      <c r="DU84" s="1783"/>
      <c r="DV84" s="1315"/>
      <c r="DW84" s="1315"/>
      <c r="DX84" s="1315"/>
      <c r="DY84" s="1315"/>
      <c r="DZ84" s="1315"/>
      <c r="EA84" s="1315"/>
      <c r="EB84" s="1315"/>
      <c r="EC84" s="1315"/>
      <c r="ED84" s="1315"/>
      <c r="EE84" s="1315"/>
      <c r="EF84" s="1315"/>
      <c r="EG84" s="1315"/>
      <c r="EH84" s="1315"/>
      <c r="EI84" s="1315"/>
      <c r="EJ84" s="1315"/>
      <c r="EK84" s="1315"/>
      <c r="EL84" s="1315"/>
      <c r="EM84" s="1315"/>
      <c r="EN84" s="1315"/>
      <c r="EO84" s="1315"/>
      <c r="EP84" s="1315"/>
      <c r="EQ84" s="1315"/>
      <c r="ER84" s="1315"/>
      <c r="ES84" s="1315"/>
      <c r="ET84" s="1315"/>
      <c r="EU84" s="1315"/>
      <c r="EV84" s="1315"/>
      <c r="EW84" s="1315"/>
      <c r="EX84" s="1315"/>
      <c r="EY84" s="1315"/>
      <c r="EZ84" s="1315"/>
      <c r="FA84" s="1315"/>
      <c r="FB84" s="1315"/>
      <c r="FC84" s="1315"/>
      <c r="FD84" s="1315"/>
      <c r="FE84" s="1315"/>
      <c r="FF84" s="1315"/>
      <c r="FG84" s="1315"/>
      <c r="FH84" s="1315"/>
      <c r="FI84" s="1315"/>
      <c r="FJ84" s="1315"/>
      <c r="FK84" s="1315"/>
      <c r="FL84" s="1315"/>
      <c r="FM84" s="1315"/>
      <c r="FN84" s="1315"/>
      <c r="FO84" s="1315"/>
      <c r="FP84" s="1328"/>
      <c r="FQ84" s="1344" t="s">
        <v>128</v>
      </c>
      <c r="FR84" s="1345"/>
      <c r="FS84" s="1345"/>
      <c r="FT84" s="1346"/>
      <c r="FU84" s="1831"/>
      <c r="FV84" s="1831"/>
      <c r="FW84" s="1831"/>
      <c r="FX84" s="1831"/>
      <c r="FY84" s="1831"/>
      <c r="FZ84" s="1831"/>
      <c r="GA84" s="1831"/>
      <c r="GB84" s="1831"/>
      <c r="GC84" s="1831"/>
      <c r="GD84" s="1831"/>
      <c r="GE84" s="1831"/>
      <c r="GF84" s="1814"/>
      <c r="GG84" s="1814"/>
      <c r="GH84" s="1814"/>
      <c r="GI84" s="1814"/>
      <c r="GJ84" s="1814"/>
      <c r="GK84" s="1814"/>
      <c r="GL84" s="1814"/>
      <c r="GM84" s="1814"/>
      <c r="GN84" s="1814"/>
      <c r="GO84" s="1814"/>
      <c r="GP84" s="1814"/>
      <c r="GQ84" s="1814"/>
      <c r="GR84" s="1814"/>
      <c r="GS84" s="1814"/>
      <c r="GT84" s="1814"/>
      <c r="GU84" s="1814"/>
      <c r="GV84" s="1814"/>
      <c r="GW84" s="1815"/>
      <c r="GX84" s="3"/>
      <c r="GY84" s="1778"/>
      <c r="GZ84" s="1348"/>
      <c r="HA84" s="1348"/>
      <c r="HB84" s="1348"/>
      <c r="HC84" s="1348"/>
      <c r="HD84" s="1348"/>
      <c r="HE84" s="1348"/>
      <c r="HF84" s="1348"/>
      <c r="HG84" s="1348"/>
      <c r="HH84" s="1348"/>
      <c r="HI84" s="1139"/>
      <c r="HJ84" s="1140"/>
      <c r="HK84" s="1140"/>
      <c r="HL84" s="1140"/>
      <c r="HM84" s="1140"/>
      <c r="HN84" s="1140"/>
      <c r="HO84" s="1140"/>
      <c r="HP84" s="1140"/>
      <c r="HQ84" s="1140"/>
      <c r="HR84" s="1140"/>
      <c r="HS84" s="1140"/>
      <c r="HT84" s="1140"/>
      <c r="HU84" s="1140"/>
      <c r="HV84" s="1140"/>
      <c r="HW84" s="1140"/>
      <c r="HX84" s="1797"/>
      <c r="HY84" s="1798"/>
      <c r="HZ84" s="3"/>
    </row>
    <row r="85" spans="1:234" ht="5.25" customHeight="1">
      <c r="A85" s="2000"/>
      <c r="B85" s="2001"/>
      <c r="C85" s="2001"/>
      <c r="D85" s="2001"/>
      <c r="E85" s="2002"/>
      <c r="F85" s="1431"/>
      <c r="G85" s="1432"/>
      <c r="H85" s="1218"/>
      <c r="I85" s="1219"/>
      <c r="J85" s="1219"/>
      <c r="K85" s="1219"/>
      <c r="L85" s="1219"/>
      <c r="M85" s="1219"/>
      <c r="N85" s="1219"/>
      <c r="O85" s="1219"/>
      <c r="P85" s="1219"/>
      <c r="Q85" s="1219"/>
      <c r="R85" s="1219"/>
      <c r="S85" s="1220"/>
      <c r="T85" s="1586"/>
      <c r="U85" s="1587"/>
      <c r="V85" s="1588"/>
      <c r="W85" s="1548"/>
      <c r="X85" s="1549"/>
      <c r="Y85" s="1562"/>
      <c r="Z85" s="1548"/>
      <c r="AA85" s="1549"/>
      <c r="AB85" s="1562"/>
      <c r="AC85" s="1548"/>
      <c r="AD85" s="1549"/>
      <c r="AE85" s="1562"/>
      <c r="AF85" s="1548"/>
      <c r="AG85" s="1549"/>
      <c r="AH85" s="1562"/>
      <c r="AI85" s="1548"/>
      <c r="AJ85" s="1549"/>
      <c r="AK85" s="1549"/>
      <c r="AL85" s="1548"/>
      <c r="AM85" s="1549"/>
      <c r="AN85" s="1562"/>
      <c r="AO85" s="1548"/>
      <c r="AP85" s="1549"/>
      <c r="AQ85" s="1562"/>
      <c r="AR85" s="1548"/>
      <c r="AS85" s="1549"/>
      <c r="AT85" s="1562"/>
      <c r="AU85" s="1548"/>
      <c r="AV85" s="1549"/>
      <c r="AW85" s="1562"/>
      <c r="AX85" s="1548"/>
      <c r="AY85" s="1549"/>
      <c r="AZ85" s="1562"/>
      <c r="BA85" s="1548"/>
      <c r="BB85" s="1549"/>
      <c r="BC85" s="1592"/>
      <c r="BD85" s="1218"/>
      <c r="BE85" s="1219"/>
      <c r="BF85" s="1219"/>
      <c r="BG85" s="1219"/>
      <c r="BH85" s="1220"/>
      <c r="BI85" s="1559"/>
      <c r="BJ85" s="1243"/>
      <c r="BK85" s="1243"/>
      <c r="BL85" s="1243"/>
      <c r="BM85" s="1560"/>
      <c r="BN85" s="1553"/>
      <c r="BO85" s="1219"/>
      <c r="BP85" s="1219"/>
      <c r="BQ85" s="1219"/>
      <c r="BR85" s="2"/>
      <c r="BS85" s="2"/>
      <c r="BT85" s="1730"/>
      <c r="BU85" s="1731"/>
      <c r="BV85" s="1731"/>
      <c r="BW85" s="1731"/>
      <c r="BX85" s="1731"/>
      <c r="BY85" s="1731"/>
      <c r="BZ85" s="1460"/>
      <c r="CA85" s="1461"/>
      <c r="CB85" s="1461"/>
      <c r="CC85" s="1462"/>
      <c r="CD85" s="1461"/>
      <c r="CE85" s="1461"/>
      <c r="CF85" s="1461"/>
      <c r="CG85" s="1461"/>
      <c r="CH85" s="1461"/>
      <c r="CI85" s="1461"/>
      <c r="CJ85" s="1461"/>
      <c r="CK85" s="1461"/>
      <c r="CL85" s="1461"/>
      <c r="CM85" s="1461"/>
      <c r="CN85" s="1461"/>
      <c r="CO85" s="1462"/>
      <c r="CP85" s="1487"/>
      <c r="CQ85" s="1485"/>
      <c r="CR85" s="1485"/>
      <c r="CS85" s="1486"/>
      <c r="CT85" s="1224"/>
      <c r="CU85" s="1225"/>
      <c r="CV85" s="1225"/>
      <c r="CW85" s="1225"/>
      <c r="CX85" s="1225"/>
      <c r="CY85" s="1225"/>
      <c r="CZ85" s="1225"/>
      <c r="DA85" s="1225"/>
      <c r="DB85" s="1225"/>
      <c r="DC85" s="1225"/>
      <c r="DD85" s="1225"/>
      <c r="DE85" s="1225"/>
      <c r="DF85" s="1225"/>
      <c r="DG85" s="1225"/>
      <c r="DH85" s="1225"/>
      <c r="DI85" s="1225"/>
      <c r="DJ85" s="1225"/>
      <c r="DK85" s="1225"/>
      <c r="DL85" s="1228"/>
      <c r="DM85" s="1229"/>
      <c r="DN85" s="6"/>
      <c r="DO85" s="1359"/>
      <c r="DP85" s="1497"/>
      <c r="DQ85" s="1347"/>
      <c r="DR85" s="1348"/>
      <c r="DS85" s="1348"/>
      <c r="DT85" s="1349"/>
      <c r="DU85" s="1784"/>
      <c r="DV85" s="1316"/>
      <c r="DW85" s="1316"/>
      <c r="DX85" s="1316"/>
      <c r="DY85" s="1316"/>
      <c r="DZ85" s="1316"/>
      <c r="EA85" s="1316"/>
      <c r="EB85" s="1316"/>
      <c r="EC85" s="1316"/>
      <c r="ED85" s="1316"/>
      <c r="EE85" s="1316"/>
      <c r="EF85" s="1316"/>
      <c r="EG85" s="1316"/>
      <c r="EH85" s="1316"/>
      <c r="EI85" s="1316"/>
      <c r="EJ85" s="1316"/>
      <c r="EK85" s="1316"/>
      <c r="EL85" s="1316"/>
      <c r="EM85" s="1316"/>
      <c r="EN85" s="1316"/>
      <c r="EO85" s="1316"/>
      <c r="EP85" s="1316"/>
      <c r="EQ85" s="1316"/>
      <c r="ER85" s="1316"/>
      <c r="ES85" s="1316"/>
      <c r="ET85" s="1316"/>
      <c r="EU85" s="1316"/>
      <c r="EV85" s="1316"/>
      <c r="EW85" s="1316"/>
      <c r="EX85" s="1316"/>
      <c r="EY85" s="1316"/>
      <c r="EZ85" s="1316"/>
      <c r="FA85" s="1316"/>
      <c r="FB85" s="1316"/>
      <c r="FC85" s="1316"/>
      <c r="FD85" s="1316"/>
      <c r="FE85" s="1316"/>
      <c r="FF85" s="1316"/>
      <c r="FG85" s="1316"/>
      <c r="FH85" s="1316"/>
      <c r="FI85" s="1316"/>
      <c r="FJ85" s="1316"/>
      <c r="FK85" s="1316"/>
      <c r="FL85" s="1316"/>
      <c r="FM85" s="1316"/>
      <c r="FN85" s="1316"/>
      <c r="FO85" s="1316"/>
      <c r="FP85" s="1329"/>
      <c r="FQ85" s="1347"/>
      <c r="FR85" s="1348"/>
      <c r="FS85" s="1348"/>
      <c r="FT85" s="1349"/>
      <c r="FU85" s="1832"/>
      <c r="FV85" s="1832"/>
      <c r="FW85" s="1832"/>
      <c r="FX85" s="1832"/>
      <c r="FY85" s="1832"/>
      <c r="FZ85" s="1832"/>
      <c r="GA85" s="1832"/>
      <c r="GB85" s="1832"/>
      <c r="GC85" s="1832"/>
      <c r="GD85" s="1832"/>
      <c r="GE85" s="1832"/>
      <c r="GF85" s="1816"/>
      <c r="GG85" s="1816"/>
      <c r="GH85" s="1816"/>
      <c r="GI85" s="1816"/>
      <c r="GJ85" s="1816"/>
      <c r="GK85" s="1816"/>
      <c r="GL85" s="1816"/>
      <c r="GM85" s="1816"/>
      <c r="GN85" s="1816"/>
      <c r="GO85" s="1816"/>
      <c r="GP85" s="1816"/>
      <c r="GQ85" s="1816"/>
      <c r="GR85" s="1816"/>
      <c r="GS85" s="1816"/>
      <c r="GT85" s="1816"/>
      <c r="GU85" s="1816"/>
      <c r="GV85" s="1816"/>
      <c r="GW85" s="1817"/>
      <c r="GX85" s="2"/>
      <c r="GY85" s="1811" t="s">
        <v>134</v>
      </c>
      <c r="GZ85" s="1345"/>
      <c r="HA85" s="1345"/>
      <c r="HB85" s="1345"/>
      <c r="HC85" s="1345"/>
      <c r="HD85" s="1345"/>
      <c r="HE85" s="1345"/>
      <c r="HF85" s="1345"/>
      <c r="HG85" s="1345"/>
      <c r="HH85" s="1345"/>
      <c r="HI85" s="1293"/>
      <c r="HJ85" s="1145"/>
      <c r="HK85" s="1145"/>
      <c r="HL85" s="1145"/>
      <c r="HM85" s="1145"/>
      <c r="HN85" s="1145"/>
      <c r="HO85" s="1145"/>
      <c r="HP85" s="1145"/>
      <c r="HQ85" s="1145"/>
      <c r="HR85" s="1145"/>
      <c r="HS85" s="1145"/>
      <c r="HT85" s="1145"/>
      <c r="HU85" s="1145"/>
      <c r="HV85" s="1145"/>
      <c r="HW85" s="1145"/>
      <c r="HX85" s="1795" t="s">
        <v>151</v>
      </c>
      <c r="HY85" s="1796"/>
      <c r="HZ85" s="2"/>
    </row>
    <row r="86" spans="1:234" ht="5.25" customHeight="1">
      <c r="A86" s="2000"/>
      <c r="B86" s="2001"/>
      <c r="C86" s="2001"/>
      <c r="D86" s="2001"/>
      <c r="E86" s="2002"/>
      <c r="F86" s="1488">
        <v>2</v>
      </c>
      <c r="G86" s="1490"/>
      <c r="H86" s="1504" t="s">
        <v>399</v>
      </c>
      <c r="I86" s="1504"/>
      <c r="J86" s="1504"/>
      <c r="K86" s="1504"/>
      <c r="L86" s="1504"/>
      <c r="M86" s="1504"/>
      <c r="N86" s="1502" t="str">
        <f>IF(N88="","",VLOOKUP(N88,入力シート!O86:P93,2,FALSE))</f>
        <v/>
      </c>
      <c r="O86" s="1502"/>
      <c r="P86" s="1502"/>
      <c r="Q86" s="1502"/>
      <c r="R86" s="1502"/>
      <c r="S86" s="1502"/>
      <c r="T86" s="1502"/>
      <c r="U86" s="1502"/>
      <c r="V86" s="1502"/>
      <c r="W86" s="1502"/>
      <c r="X86" s="1502"/>
      <c r="Y86" s="1502"/>
      <c r="Z86" s="1502"/>
      <c r="AA86" s="1502"/>
      <c r="AB86" s="1502"/>
      <c r="AC86" s="1502"/>
      <c r="AD86" s="1502"/>
      <c r="AE86" s="1550" t="s">
        <v>15</v>
      </c>
      <c r="AF86" s="1550"/>
      <c r="AG86" s="1550"/>
      <c r="AH86" s="1550"/>
      <c r="AI86" s="1550"/>
      <c r="AJ86" s="1590" t="str">
        <f>IF(入力シート!Y64&gt;=2,IF(入力シート!Y57&gt;15,入力シート!AA41,""),"")</f>
        <v/>
      </c>
      <c r="AK86" s="1590"/>
      <c r="AL86" s="1590"/>
      <c r="AM86" s="1590"/>
      <c r="AN86" s="1590"/>
      <c r="AO86" s="1590"/>
      <c r="AP86" s="1590"/>
      <c r="AQ86" s="1590"/>
      <c r="AR86" s="1590"/>
      <c r="AS86" s="1590"/>
      <c r="AT86" s="1590"/>
      <c r="AU86" s="1590"/>
      <c r="AV86" s="1590"/>
      <c r="AW86" s="1550" t="s">
        <v>469</v>
      </c>
      <c r="AX86" s="1550"/>
      <c r="AY86" s="1550"/>
      <c r="AZ86" s="1550"/>
      <c r="BA86" s="1550"/>
      <c r="BB86" s="1550"/>
      <c r="BC86" s="1550"/>
      <c r="BD86" s="1502" t="str">
        <f>IF(入力シート!Y64&gt;=2,IF(入力シート!Y57&gt;15,入力シート!AD57,""),"")</f>
        <v/>
      </c>
      <c r="BE86" s="1502"/>
      <c r="BF86" s="1502"/>
      <c r="BG86" s="1502"/>
      <c r="BH86" s="1502"/>
      <c r="BI86" s="1504" t="s">
        <v>17</v>
      </c>
      <c r="BJ86" s="1504"/>
      <c r="BK86" s="1504"/>
      <c r="BL86" s="1504"/>
      <c r="BM86" s="1502" t="str">
        <f>IF(入力シート!Y64&gt;=2,IF(入力シート!Y57&gt;15,入力シート!AE57,""),"")</f>
        <v/>
      </c>
      <c r="BN86" s="1502"/>
      <c r="BO86" s="1502"/>
      <c r="BP86" s="1502"/>
      <c r="BQ86" s="1554"/>
      <c r="BR86" s="2"/>
      <c r="BS86" s="2"/>
      <c r="BT86" s="1730"/>
      <c r="BU86" s="1731"/>
      <c r="BV86" s="1731"/>
      <c r="BW86" s="1731"/>
      <c r="BX86" s="1731"/>
      <c r="BY86" s="1731"/>
      <c r="BZ86" s="1460"/>
      <c r="CA86" s="1461"/>
      <c r="CB86" s="1461"/>
      <c r="CC86" s="1462"/>
      <c r="CD86" s="1458" t="s">
        <v>33</v>
      </c>
      <c r="CE86" s="1458"/>
      <c r="CF86" s="1458"/>
      <c r="CG86" s="1458"/>
      <c r="CH86" s="1458"/>
      <c r="CI86" s="1458"/>
      <c r="CJ86" s="1458"/>
      <c r="CK86" s="1458"/>
      <c r="CL86" s="1458"/>
      <c r="CM86" s="1458"/>
      <c r="CN86" s="1458"/>
      <c r="CO86" s="1459"/>
      <c r="CP86" s="1487" t="s">
        <v>51</v>
      </c>
      <c r="CQ86" s="1485"/>
      <c r="CR86" s="1485"/>
      <c r="CS86" s="1486"/>
      <c r="CT86" s="1224" t="str">
        <f>IF(入力シート!G26="","",入力シート!G26)</f>
        <v/>
      </c>
      <c r="CU86" s="1225"/>
      <c r="CV86" s="1225"/>
      <c r="CW86" s="1225"/>
      <c r="CX86" s="1225"/>
      <c r="CY86" s="1225"/>
      <c r="CZ86" s="1225"/>
      <c r="DA86" s="1225"/>
      <c r="DB86" s="1225"/>
      <c r="DC86" s="1225"/>
      <c r="DD86" s="1225"/>
      <c r="DE86" s="1225"/>
      <c r="DF86" s="1225"/>
      <c r="DG86" s="1225"/>
      <c r="DH86" s="1225"/>
      <c r="DI86" s="1225"/>
      <c r="DJ86" s="1225"/>
      <c r="DK86" s="1225"/>
      <c r="DL86" s="1226"/>
      <c r="DM86" s="1227"/>
      <c r="DN86" s="6"/>
      <c r="DO86" s="1359"/>
      <c r="DP86" s="1497"/>
      <c r="DQ86" s="1347"/>
      <c r="DR86" s="1348"/>
      <c r="DS86" s="1348"/>
      <c r="DT86" s="1349"/>
      <c r="DU86" s="1784"/>
      <c r="DV86" s="1316"/>
      <c r="DW86" s="1316"/>
      <c r="DX86" s="1316"/>
      <c r="DY86" s="1316"/>
      <c r="DZ86" s="1316"/>
      <c r="EA86" s="1316"/>
      <c r="EB86" s="1316"/>
      <c r="EC86" s="1316"/>
      <c r="ED86" s="1316"/>
      <c r="EE86" s="1316"/>
      <c r="EF86" s="1316"/>
      <c r="EG86" s="1316"/>
      <c r="EH86" s="1316"/>
      <c r="EI86" s="1316"/>
      <c r="EJ86" s="1316"/>
      <c r="EK86" s="1316"/>
      <c r="EL86" s="1316"/>
      <c r="EM86" s="1316"/>
      <c r="EN86" s="1316"/>
      <c r="EO86" s="1316"/>
      <c r="EP86" s="1316"/>
      <c r="EQ86" s="1316"/>
      <c r="ER86" s="1316"/>
      <c r="ES86" s="1316"/>
      <c r="ET86" s="1316"/>
      <c r="EU86" s="1316"/>
      <c r="EV86" s="1316"/>
      <c r="EW86" s="1316"/>
      <c r="EX86" s="1316"/>
      <c r="EY86" s="1316"/>
      <c r="EZ86" s="1316"/>
      <c r="FA86" s="1316"/>
      <c r="FB86" s="1316"/>
      <c r="FC86" s="1316"/>
      <c r="FD86" s="1316"/>
      <c r="FE86" s="1316"/>
      <c r="FF86" s="1316"/>
      <c r="FG86" s="1316"/>
      <c r="FH86" s="1316"/>
      <c r="FI86" s="1316"/>
      <c r="FJ86" s="1316"/>
      <c r="FK86" s="1316"/>
      <c r="FL86" s="1316"/>
      <c r="FM86" s="1316"/>
      <c r="FN86" s="1316"/>
      <c r="FO86" s="1316"/>
      <c r="FP86" s="1329"/>
      <c r="FQ86" s="1347"/>
      <c r="FR86" s="1348"/>
      <c r="FS86" s="1348"/>
      <c r="FT86" s="1349"/>
      <c r="FU86" s="1832"/>
      <c r="FV86" s="1832"/>
      <c r="FW86" s="1832"/>
      <c r="FX86" s="1832"/>
      <c r="FY86" s="1832"/>
      <c r="FZ86" s="1832"/>
      <c r="GA86" s="1832"/>
      <c r="GB86" s="1832"/>
      <c r="GC86" s="1832"/>
      <c r="GD86" s="1832"/>
      <c r="GE86" s="1832"/>
      <c r="GF86" s="1816"/>
      <c r="GG86" s="1816"/>
      <c r="GH86" s="1816"/>
      <c r="GI86" s="1816"/>
      <c r="GJ86" s="1816"/>
      <c r="GK86" s="1816"/>
      <c r="GL86" s="1816"/>
      <c r="GM86" s="1816"/>
      <c r="GN86" s="1816"/>
      <c r="GO86" s="1816"/>
      <c r="GP86" s="1816"/>
      <c r="GQ86" s="1816"/>
      <c r="GR86" s="1816"/>
      <c r="GS86" s="1816"/>
      <c r="GT86" s="1816"/>
      <c r="GU86" s="1816"/>
      <c r="GV86" s="1816"/>
      <c r="GW86" s="1817"/>
      <c r="GX86" s="2"/>
      <c r="GY86" s="1778"/>
      <c r="GZ86" s="1348"/>
      <c r="HA86" s="1348"/>
      <c r="HB86" s="1348"/>
      <c r="HC86" s="1348"/>
      <c r="HD86" s="1348"/>
      <c r="HE86" s="1348"/>
      <c r="HF86" s="1348"/>
      <c r="HG86" s="1348"/>
      <c r="HH86" s="1348"/>
      <c r="HI86" s="1294"/>
      <c r="HJ86" s="1246"/>
      <c r="HK86" s="1246"/>
      <c r="HL86" s="1246"/>
      <c r="HM86" s="1246"/>
      <c r="HN86" s="1246"/>
      <c r="HO86" s="1246"/>
      <c r="HP86" s="1246"/>
      <c r="HQ86" s="1246"/>
      <c r="HR86" s="1246"/>
      <c r="HS86" s="1246"/>
      <c r="HT86" s="1246"/>
      <c r="HU86" s="1246"/>
      <c r="HV86" s="1246"/>
      <c r="HW86" s="1246"/>
      <c r="HX86" s="1795"/>
      <c r="HY86" s="1796"/>
      <c r="HZ86" s="2"/>
    </row>
    <row r="87" spans="1:234" ht="5.25" customHeight="1">
      <c r="A87" s="2000"/>
      <c r="B87" s="2001"/>
      <c r="C87" s="2001"/>
      <c r="D87" s="2001"/>
      <c r="E87" s="2002"/>
      <c r="F87" s="1428"/>
      <c r="G87" s="1430"/>
      <c r="H87" s="1504"/>
      <c r="I87" s="1504"/>
      <c r="J87" s="1504"/>
      <c r="K87" s="1504"/>
      <c r="L87" s="1504"/>
      <c r="M87" s="1504"/>
      <c r="N87" s="1502"/>
      <c r="O87" s="1502"/>
      <c r="P87" s="1502"/>
      <c r="Q87" s="1502"/>
      <c r="R87" s="1502"/>
      <c r="S87" s="1502"/>
      <c r="T87" s="1502"/>
      <c r="U87" s="1502"/>
      <c r="V87" s="1502"/>
      <c r="W87" s="1502"/>
      <c r="X87" s="1502"/>
      <c r="Y87" s="1502"/>
      <c r="Z87" s="1502"/>
      <c r="AA87" s="1502"/>
      <c r="AB87" s="1502"/>
      <c r="AC87" s="1502"/>
      <c r="AD87" s="1502"/>
      <c r="AE87" s="1550"/>
      <c r="AF87" s="1550"/>
      <c r="AG87" s="1550"/>
      <c r="AH87" s="1550"/>
      <c r="AI87" s="1550"/>
      <c r="AJ87" s="1590"/>
      <c r="AK87" s="1590"/>
      <c r="AL87" s="1590"/>
      <c r="AM87" s="1590"/>
      <c r="AN87" s="1590"/>
      <c r="AO87" s="1590"/>
      <c r="AP87" s="1590"/>
      <c r="AQ87" s="1590"/>
      <c r="AR87" s="1590"/>
      <c r="AS87" s="1590"/>
      <c r="AT87" s="1590"/>
      <c r="AU87" s="1590"/>
      <c r="AV87" s="1590"/>
      <c r="AW87" s="1550"/>
      <c r="AX87" s="1550"/>
      <c r="AY87" s="1550"/>
      <c r="AZ87" s="1550"/>
      <c r="BA87" s="1550"/>
      <c r="BB87" s="1550"/>
      <c r="BC87" s="1550"/>
      <c r="BD87" s="1502"/>
      <c r="BE87" s="1502"/>
      <c r="BF87" s="1502"/>
      <c r="BG87" s="1502"/>
      <c r="BH87" s="1502"/>
      <c r="BI87" s="1504"/>
      <c r="BJ87" s="1504"/>
      <c r="BK87" s="1504"/>
      <c r="BL87" s="1504"/>
      <c r="BM87" s="1502"/>
      <c r="BN87" s="1502"/>
      <c r="BO87" s="1502"/>
      <c r="BP87" s="1502"/>
      <c r="BQ87" s="1554"/>
      <c r="BR87" s="2"/>
      <c r="BS87" s="2"/>
      <c r="BT87" s="1730"/>
      <c r="BU87" s="1731"/>
      <c r="BV87" s="1731"/>
      <c r="BW87" s="1731"/>
      <c r="BX87" s="1731"/>
      <c r="BY87" s="1731"/>
      <c r="BZ87" s="1460"/>
      <c r="CA87" s="1461"/>
      <c r="CB87" s="1461"/>
      <c r="CC87" s="1462"/>
      <c r="CD87" s="1461"/>
      <c r="CE87" s="1461"/>
      <c r="CF87" s="1461"/>
      <c r="CG87" s="1461"/>
      <c r="CH87" s="1461"/>
      <c r="CI87" s="1461"/>
      <c r="CJ87" s="1461"/>
      <c r="CK87" s="1461"/>
      <c r="CL87" s="1461"/>
      <c r="CM87" s="1461"/>
      <c r="CN87" s="1461"/>
      <c r="CO87" s="1462"/>
      <c r="CP87" s="1487"/>
      <c r="CQ87" s="1485"/>
      <c r="CR87" s="1485"/>
      <c r="CS87" s="1486"/>
      <c r="CT87" s="1224"/>
      <c r="CU87" s="1225"/>
      <c r="CV87" s="1225"/>
      <c r="CW87" s="1225"/>
      <c r="CX87" s="1225"/>
      <c r="CY87" s="1225"/>
      <c r="CZ87" s="1225"/>
      <c r="DA87" s="1225"/>
      <c r="DB87" s="1225"/>
      <c r="DC87" s="1225"/>
      <c r="DD87" s="1225"/>
      <c r="DE87" s="1225"/>
      <c r="DF87" s="1225"/>
      <c r="DG87" s="1225"/>
      <c r="DH87" s="1225"/>
      <c r="DI87" s="1225"/>
      <c r="DJ87" s="1225"/>
      <c r="DK87" s="1225"/>
      <c r="DL87" s="1228"/>
      <c r="DM87" s="1229"/>
      <c r="DN87" s="6"/>
      <c r="DO87" s="1500"/>
      <c r="DP87" s="1205"/>
      <c r="DQ87" s="1350"/>
      <c r="DR87" s="1351"/>
      <c r="DS87" s="1351"/>
      <c r="DT87" s="1352"/>
      <c r="DU87" s="1785"/>
      <c r="DV87" s="1317"/>
      <c r="DW87" s="1317"/>
      <c r="DX87" s="1317"/>
      <c r="DY87" s="1317"/>
      <c r="DZ87" s="1317"/>
      <c r="EA87" s="1317"/>
      <c r="EB87" s="1317"/>
      <c r="EC87" s="1317"/>
      <c r="ED87" s="1317"/>
      <c r="EE87" s="1317"/>
      <c r="EF87" s="1317"/>
      <c r="EG87" s="1317"/>
      <c r="EH87" s="1317"/>
      <c r="EI87" s="1317"/>
      <c r="EJ87" s="1317"/>
      <c r="EK87" s="1317"/>
      <c r="EL87" s="1317"/>
      <c r="EM87" s="1317"/>
      <c r="EN87" s="1317"/>
      <c r="EO87" s="1317"/>
      <c r="EP87" s="1317"/>
      <c r="EQ87" s="1317"/>
      <c r="ER87" s="1317"/>
      <c r="ES87" s="1317"/>
      <c r="ET87" s="1317"/>
      <c r="EU87" s="1317"/>
      <c r="EV87" s="1317"/>
      <c r="EW87" s="1317"/>
      <c r="EX87" s="1317"/>
      <c r="EY87" s="1317"/>
      <c r="EZ87" s="1317"/>
      <c r="FA87" s="1317"/>
      <c r="FB87" s="1317"/>
      <c r="FC87" s="1317"/>
      <c r="FD87" s="1317"/>
      <c r="FE87" s="1317"/>
      <c r="FF87" s="1317"/>
      <c r="FG87" s="1317"/>
      <c r="FH87" s="1317"/>
      <c r="FI87" s="1317"/>
      <c r="FJ87" s="1317"/>
      <c r="FK87" s="1317"/>
      <c r="FL87" s="1317"/>
      <c r="FM87" s="1317"/>
      <c r="FN87" s="1317"/>
      <c r="FO87" s="1317"/>
      <c r="FP87" s="1330"/>
      <c r="FQ87" s="1350"/>
      <c r="FR87" s="1351"/>
      <c r="FS87" s="1351"/>
      <c r="FT87" s="1352"/>
      <c r="FU87" s="1833"/>
      <c r="FV87" s="1833"/>
      <c r="FW87" s="1833"/>
      <c r="FX87" s="1833"/>
      <c r="FY87" s="1833"/>
      <c r="FZ87" s="1833"/>
      <c r="GA87" s="1833"/>
      <c r="GB87" s="1833"/>
      <c r="GC87" s="1833"/>
      <c r="GD87" s="1833"/>
      <c r="GE87" s="1833"/>
      <c r="GF87" s="1818"/>
      <c r="GG87" s="1818"/>
      <c r="GH87" s="1818"/>
      <c r="GI87" s="1818"/>
      <c r="GJ87" s="1818"/>
      <c r="GK87" s="1818"/>
      <c r="GL87" s="1818"/>
      <c r="GM87" s="1818"/>
      <c r="GN87" s="1818"/>
      <c r="GO87" s="1818"/>
      <c r="GP87" s="1818"/>
      <c r="GQ87" s="1818"/>
      <c r="GR87" s="1818"/>
      <c r="GS87" s="1818"/>
      <c r="GT87" s="1818"/>
      <c r="GU87" s="1818"/>
      <c r="GV87" s="1818"/>
      <c r="GW87" s="1819"/>
      <c r="GX87" s="2"/>
      <c r="GY87" s="1778"/>
      <c r="GZ87" s="1348"/>
      <c r="HA87" s="1348"/>
      <c r="HB87" s="1348"/>
      <c r="HC87" s="1348"/>
      <c r="HD87" s="1348"/>
      <c r="HE87" s="1348"/>
      <c r="HF87" s="1348"/>
      <c r="HG87" s="1348"/>
      <c r="HH87" s="1348"/>
      <c r="HI87" s="1294"/>
      <c r="HJ87" s="1246"/>
      <c r="HK87" s="1246"/>
      <c r="HL87" s="1246"/>
      <c r="HM87" s="1246"/>
      <c r="HN87" s="1246"/>
      <c r="HO87" s="1246"/>
      <c r="HP87" s="1246"/>
      <c r="HQ87" s="1246"/>
      <c r="HR87" s="1246"/>
      <c r="HS87" s="1246"/>
      <c r="HT87" s="1246"/>
      <c r="HU87" s="1246"/>
      <c r="HV87" s="1246"/>
      <c r="HW87" s="1246"/>
      <c r="HX87" s="1795"/>
      <c r="HY87" s="1796"/>
      <c r="HZ87" s="2"/>
    </row>
    <row r="88" spans="1:234" ht="5.25" customHeight="1">
      <c r="A88" s="2000"/>
      <c r="B88" s="2001"/>
      <c r="C88" s="2001"/>
      <c r="D88" s="2001"/>
      <c r="E88" s="2002"/>
      <c r="F88" s="1428"/>
      <c r="G88" s="1430"/>
      <c r="H88" s="1504" t="s">
        <v>7</v>
      </c>
      <c r="I88" s="1504"/>
      <c r="J88" s="1504"/>
      <c r="K88" s="1504"/>
      <c r="L88" s="1504"/>
      <c r="M88" s="1504"/>
      <c r="N88" s="1276" t="str">
        <f>IF(入力シート!Y64&gt;=2,IF(入力シート!Y57&gt;15,入力シート!Z57,""),"")</f>
        <v/>
      </c>
      <c r="O88" s="1276"/>
      <c r="P88" s="1276"/>
      <c r="Q88" s="1276"/>
      <c r="R88" s="1276"/>
      <c r="S88" s="1276"/>
      <c r="T88" s="1276"/>
      <c r="U88" s="1276"/>
      <c r="V88" s="1276"/>
      <c r="W88" s="1276"/>
      <c r="X88" s="1276"/>
      <c r="Y88" s="1276"/>
      <c r="Z88" s="1276"/>
      <c r="AA88" s="1276"/>
      <c r="AB88" s="1276"/>
      <c r="AC88" s="1276"/>
      <c r="AD88" s="1276"/>
      <c r="AE88" s="1550"/>
      <c r="AF88" s="1550"/>
      <c r="AG88" s="1550"/>
      <c r="AH88" s="1550"/>
      <c r="AI88" s="1550"/>
      <c r="AJ88" s="1590"/>
      <c r="AK88" s="1590"/>
      <c r="AL88" s="1590"/>
      <c r="AM88" s="1590"/>
      <c r="AN88" s="1590"/>
      <c r="AO88" s="1590"/>
      <c r="AP88" s="1590"/>
      <c r="AQ88" s="1590"/>
      <c r="AR88" s="1590"/>
      <c r="AS88" s="1590"/>
      <c r="AT88" s="1590"/>
      <c r="AU88" s="1590"/>
      <c r="AV88" s="1590"/>
      <c r="AW88" s="1550"/>
      <c r="AX88" s="1550"/>
      <c r="AY88" s="1550"/>
      <c r="AZ88" s="1550"/>
      <c r="BA88" s="1550"/>
      <c r="BB88" s="1550"/>
      <c r="BC88" s="1550"/>
      <c r="BD88" s="1502"/>
      <c r="BE88" s="1502"/>
      <c r="BF88" s="1502"/>
      <c r="BG88" s="1502"/>
      <c r="BH88" s="1502"/>
      <c r="BI88" s="1504"/>
      <c r="BJ88" s="1504"/>
      <c r="BK88" s="1504"/>
      <c r="BL88" s="1504"/>
      <c r="BM88" s="1502"/>
      <c r="BN88" s="1502"/>
      <c r="BO88" s="1502"/>
      <c r="BP88" s="1502"/>
      <c r="BQ88" s="1554"/>
      <c r="BR88" s="2"/>
      <c r="BS88" s="2"/>
      <c r="BT88" s="1730"/>
      <c r="BU88" s="1731"/>
      <c r="BV88" s="1731"/>
      <c r="BW88" s="1731"/>
      <c r="BX88" s="1731"/>
      <c r="BY88" s="1731"/>
      <c r="BZ88" s="1460"/>
      <c r="CA88" s="1461"/>
      <c r="CB88" s="1461"/>
      <c r="CC88" s="1462"/>
      <c r="CD88" s="1461"/>
      <c r="CE88" s="1461"/>
      <c r="CF88" s="1461"/>
      <c r="CG88" s="1461"/>
      <c r="CH88" s="1461"/>
      <c r="CI88" s="1461"/>
      <c r="CJ88" s="1461"/>
      <c r="CK88" s="1461"/>
      <c r="CL88" s="1461"/>
      <c r="CM88" s="1461"/>
      <c r="CN88" s="1461"/>
      <c r="CO88" s="1462"/>
      <c r="CP88" s="1487"/>
      <c r="CQ88" s="1485"/>
      <c r="CR88" s="1485"/>
      <c r="CS88" s="1486"/>
      <c r="CT88" s="1224"/>
      <c r="CU88" s="1225"/>
      <c r="CV88" s="1225"/>
      <c r="CW88" s="1225"/>
      <c r="CX88" s="1225"/>
      <c r="CY88" s="1225"/>
      <c r="CZ88" s="1225"/>
      <c r="DA88" s="1225"/>
      <c r="DB88" s="1225"/>
      <c r="DC88" s="1225"/>
      <c r="DD88" s="1225"/>
      <c r="DE88" s="1225"/>
      <c r="DF88" s="1225"/>
      <c r="DG88" s="1225"/>
      <c r="DH88" s="1225"/>
      <c r="DI88" s="1225"/>
      <c r="DJ88" s="1225"/>
      <c r="DK88" s="1225"/>
      <c r="DL88" s="1228"/>
      <c r="DM88" s="1229"/>
      <c r="DN88" s="6"/>
      <c r="DO88" s="1320">
        <v>2</v>
      </c>
      <c r="DP88" s="1321"/>
      <c r="DQ88" s="1318" t="s">
        <v>7</v>
      </c>
      <c r="DR88" s="1318"/>
      <c r="DS88" s="1318"/>
      <c r="DT88" s="1318"/>
      <c r="DU88" s="1293"/>
      <c r="DV88" s="1145"/>
      <c r="DW88" s="1145"/>
      <c r="DX88" s="1145"/>
      <c r="DY88" s="1145"/>
      <c r="DZ88" s="1145"/>
      <c r="EA88" s="1145"/>
      <c r="EB88" s="1145"/>
      <c r="EC88" s="1145"/>
      <c r="ED88" s="1145"/>
      <c r="EE88" s="1145"/>
      <c r="EF88" s="1145"/>
      <c r="EG88" s="1145"/>
      <c r="EH88" s="1145"/>
      <c r="EI88" s="1145"/>
      <c r="EJ88" s="1145"/>
      <c r="EK88" s="1145"/>
      <c r="EL88" s="1145"/>
      <c r="EM88" s="1145"/>
      <c r="EN88" s="1145"/>
      <c r="EO88" s="1145"/>
      <c r="EP88" s="1145"/>
      <c r="EQ88" s="1145"/>
      <c r="ER88" s="1145"/>
      <c r="ES88" s="1158"/>
      <c r="ET88" s="1298" t="s">
        <v>17</v>
      </c>
      <c r="EU88" s="1298"/>
      <c r="EV88" s="1298"/>
      <c r="EW88" s="1298"/>
      <c r="EX88" s="1293"/>
      <c r="EY88" s="1145"/>
      <c r="EZ88" s="1145"/>
      <c r="FA88" s="1145"/>
      <c r="FB88" s="1145"/>
      <c r="FC88" s="1158"/>
      <c r="FD88" s="1345" t="s">
        <v>15</v>
      </c>
      <c r="FE88" s="1345"/>
      <c r="FF88" s="1345"/>
      <c r="FG88" s="1345"/>
      <c r="FH88" s="1293"/>
      <c r="FI88" s="1145"/>
      <c r="FJ88" s="1145"/>
      <c r="FK88" s="1145"/>
      <c r="FL88" s="1145"/>
      <c r="FM88" s="1145"/>
      <c r="FN88" s="1145"/>
      <c r="FO88" s="1145"/>
      <c r="FP88" s="1145"/>
      <c r="FQ88" s="1145"/>
      <c r="FR88" s="1145"/>
      <c r="FS88" s="1145"/>
      <c r="FT88" s="1145"/>
      <c r="FU88" s="1145"/>
      <c r="FV88" s="1145"/>
      <c r="FW88" s="1158"/>
      <c r="FX88" s="1344" t="s">
        <v>127</v>
      </c>
      <c r="FY88" s="1345"/>
      <c r="FZ88" s="1345"/>
      <c r="GA88" s="1345"/>
      <c r="GB88" s="1345"/>
      <c r="GC88" s="1345"/>
      <c r="GD88" s="1345"/>
      <c r="GE88" s="1345"/>
      <c r="GF88" s="1345"/>
      <c r="GG88" s="1345"/>
      <c r="GH88" s="1293"/>
      <c r="GI88" s="1145"/>
      <c r="GJ88" s="1145"/>
      <c r="GK88" s="1145"/>
      <c r="GL88" s="1145"/>
      <c r="GM88" s="1145"/>
      <c r="GN88" s="1145"/>
      <c r="GO88" s="1145"/>
      <c r="GP88" s="1145"/>
      <c r="GQ88" s="1145"/>
      <c r="GR88" s="1145"/>
      <c r="GS88" s="1145"/>
      <c r="GT88" s="1145"/>
      <c r="GU88" s="1145"/>
      <c r="GV88" s="1145"/>
      <c r="GW88" s="1245"/>
      <c r="GX88" s="2"/>
      <c r="GY88" s="1778"/>
      <c r="GZ88" s="1348"/>
      <c r="HA88" s="1348"/>
      <c r="HB88" s="1348"/>
      <c r="HC88" s="1348"/>
      <c r="HD88" s="1348"/>
      <c r="HE88" s="1348"/>
      <c r="HF88" s="1348"/>
      <c r="HG88" s="1348"/>
      <c r="HH88" s="1348"/>
      <c r="HI88" s="1294"/>
      <c r="HJ88" s="1246"/>
      <c r="HK88" s="1246"/>
      <c r="HL88" s="1246"/>
      <c r="HM88" s="1246"/>
      <c r="HN88" s="1246"/>
      <c r="HO88" s="1246"/>
      <c r="HP88" s="1246"/>
      <c r="HQ88" s="1246"/>
      <c r="HR88" s="1246"/>
      <c r="HS88" s="1246"/>
      <c r="HT88" s="1246"/>
      <c r="HU88" s="1246"/>
      <c r="HV88" s="1246"/>
      <c r="HW88" s="1246"/>
      <c r="HX88" s="1795"/>
      <c r="HY88" s="1796"/>
      <c r="HZ88" s="2"/>
    </row>
    <row r="89" spans="1:234" ht="5.25" customHeight="1">
      <c r="A89" s="2000"/>
      <c r="B89" s="2001"/>
      <c r="C89" s="2001"/>
      <c r="D89" s="2001"/>
      <c r="E89" s="2002"/>
      <c r="F89" s="1428"/>
      <c r="G89" s="1430"/>
      <c r="H89" s="1504"/>
      <c r="I89" s="1504"/>
      <c r="J89" s="1504"/>
      <c r="K89" s="1504"/>
      <c r="L89" s="1504"/>
      <c r="M89" s="1504"/>
      <c r="N89" s="1276"/>
      <c r="O89" s="1276"/>
      <c r="P89" s="1276"/>
      <c r="Q89" s="1276"/>
      <c r="R89" s="1276"/>
      <c r="S89" s="1276"/>
      <c r="T89" s="1276"/>
      <c r="U89" s="1276"/>
      <c r="V89" s="1276"/>
      <c r="W89" s="1276"/>
      <c r="X89" s="1276"/>
      <c r="Y89" s="1276"/>
      <c r="Z89" s="1276"/>
      <c r="AA89" s="1276"/>
      <c r="AB89" s="1276"/>
      <c r="AC89" s="1276"/>
      <c r="AD89" s="1276"/>
      <c r="AE89" s="1550"/>
      <c r="AF89" s="1550"/>
      <c r="AG89" s="1550"/>
      <c r="AH89" s="1550"/>
      <c r="AI89" s="1550"/>
      <c r="AJ89" s="1590"/>
      <c r="AK89" s="1590"/>
      <c r="AL89" s="1590"/>
      <c r="AM89" s="1590"/>
      <c r="AN89" s="1590"/>
      <c r="AO89" s="1590"/>
      <c r="AP89" s="1590"/>
      <c r="AQ89" s="1590"/>
      <c r="AR89" s="1590"/>
      <c r="AS89" s="1590"/>
      <c r="AT89" s="1590"/>
      <c r="AU89" s="1590"/>
      <c r="AV89" s="1590"/>
      <c r="AW89" s="1550"/>
      <c r="AX89" s="1550"/>
      <c r="AY89" s="1550"/>
      <c r="AZ89" s="1550"/>
      <c r="BA89" s="1550"/>
      <c r="BB89" s="1550"/>
      <c r="BC89" s="1550"/>
      <c r="BD89" s="1502"/>
      <c r="BE89" s="1502"/>
      <c r="BF89" s="1502"/>
      <c r="BG89" s="1502"/>
      <c r="BH89" s="1502"/>
      <c r="BI89" s="1504"/>
      <c r="BJ89" s="1504"/>
      <c r="BK89" s="1504"/>
      <c r="BL89" s="1504"/>
      <c r="BM89" s="1502"/>
      <c r="BN89" s="1502"/>
      <c r="BO89" s="1502"/>
      <c r="BP89" s="1502"/>
      <c r="BQ89" s="1554"/>
      <c r="BR89" s="2"/>
      <c r="BS89" s="2"/>
      <c r="BT89" s="1730"/>
      <c r="BU89" s="1731"/>
      <c r="BV89" s="1731"/>
      <c r="BW89" s="1731"/>
      <c r="BX89" s="1731"/>
      <c r="BY89" s="1731"/>
      <c r="BZ89" s="1460"/>
      <c r="CA89" s="1461"/>
      <c r="CB89" s="1461"/>
      <c r="CC89" s="1462"/>
      <c r="CD89" s="1882" t="s">
        <v>515</v>
      </c>
      <c r="CE89" s="1883"/>
      <c r="CF89" s="1883"/>
      <c r="CG89" s="1883"/>
      <c r="CH89" s="1883"/>
      <c r="CI89" s="1883"/>
      <c r="CJ89" s="1883"/>
      <c r="CK89" s="1883"/>
      <c r="CL89" s="1883"/>
      <c r="CM89" s="1883"/>
      <c r="CN89" s="1883"/>
      <c r="CO89" s="1884"/>
      <c r="CP89" s="1477" t="s">
        <v>492</v>
      </c>
      <c r="CQ89" s="1478"/>
      <c r="CR89" s="1478"/>
      <c r="CS89" s="1478"/>
      <c r="CT89" s="1224" t="e">
        <f ca="1">IF(AND(CT80="",CT83="",CT86=""),"",SUM(CT80:DK88))</f>
        <v>#N/A</v>
      </c>
      <c r="CU89" s="1225"/>
      <c r="CV89" s="1225"/>
      <c r="CW89" s="1225"/>
      <c r="CX89" s="1225"/>
      <c r="CY89" s="1225"/>
      <c r="CZ89" s="1225"/>
      <c r="DA89" s="1225"/>
      <c r="DB89" s="1225"/>
      <c r="DC89" s="1225"/>
      <c r="DD89" s="1225"/>
      <c r="DE89" s="1225"/>
      <c r="DF89" s="1225"/>
      <c r="DG89" s="1225"/>
      <c r="DH89" s="1225"/>
      <c r="DI89" s="1225"/>
      <c r="DJ89" s="1225"/>
      <c r="DK89" s="1225"/>
      <c r="DL89" s="1226"/>
      <c r="DM89" s="1227"/>
      <c r="DN89" s="6"/>
      <c r="DO89" s="1322"/>
      <c r="DP89" s="1323"/>
      <c r="DQ89" s="1319"/>
      <c r="DR89" s="1319"/>
      <c r="DS89" s="1319"/>
      <c r="DT89" s="1319"/>
      <c r="DU89" s="1294"/>
      <c r="DV89" s="1246"/>
      <c r="DW89" s="1246"/>
      <c r="DX89" s="1246"/>
      <c r="DY89" s="1246"/>
      <c r="DZ89" s="1246"/>
      <c r="EA89" s="1246"/>
      <c r="EB89" s="1246"/>
      <c r="EC89" s="1246"/>
      <c r="ED89" s="1246"/>
      <c r="EE89" s="1246"/>
      <c r="EF89" s="1246"/>
      <c r="EG89" s="1246"/>
      <c r="EH89" s="1246"/>
      <c r="EI89" s="1246"/>
      <c r="EJ89" s="1246"/>
      <c r="EK89" s="1246"/>
      <c r="EL89" s="1246"/>
      <c r="EM89" s="1246"/>
      <c r="EN89" s="1246"/>
      <c r="EO89" s="1246"/>
      <c r="EP89" s="1246"/>
      <c r="EQ89" s="1246"/>
      <c r="ER89" s="1246"/>
      <c r="ES89" s="1295"/>
      <c r="ET89" s="1300"/>
      <c r="EU89" s="1300"/>
      <c r="EV89" s="1300"/>
      <c r="EW89" s="1300"/>
      <c r="EX89" s="1294"/>
      <c r="EY89" s="1246"/>
      <c r="EZ89" s="1246"/>
      <c r="FA89" s="1246"/>
      <c r="FB89" s="1246"/>
      <c r="FC89" s="1295"/>
      <c r="FD89" s="1348"/>
      <c r="FE89" s="1348"/>
      <c r="FF89" s="1348"/>
      <c r="FG89" s="1348"/>
      <c r="FH89" s="1294"/>
      <c r="FI89" s="1246"/>
      <c r="FJ89" s="1246"/>
      <c r="FK89" s="1246"/>
      <c r="FL89" s="1246"/>
      <c r="FM89" s="1246"/>
      <c r="FN89" s="1246"/>
      <c r="FO89" s="1246"/>
      <c r="FP89" s="1246"/>
      <c r="FQ89" s="1246"/>
      <c r="FR89" s="1246"/>
      <c r="FS89" s="1246"/>
      <c r="FT89" s="1246"/>
      <c r="FU89" s="1246"/>
      <c r="FV89" s="1246"/>
      <c r="FW89" s="1295"/>
      <c r="FX89" s="1347"/>
      <c r="FY89" s="1348"/>
      <c r="FZ89" s="1348"/>
      <c r="GA89" s="1348"/>
      <c r="GB89" s="1348"/>
      <c r="GC89" s="1348"/>
      <c r="GD89" s="1348"/>
      <c r="GE89" s="1348"/>
      <c r="GF89" s="1348"/>
      <c r="GG89" s="1348"/>
      <c r="GH89" s="1294"/>
      <c r="GI89" s="1246"/>
      <c r="GJ89" s="1246"/>
      <c r="GK89" s="1246"/>
      <c r="GL89" s="1246"/>
      <c r="GM89" s="1246"/>
      <c r="GN89" s="1246"/>
      <c r="GO89" s="1246"/>
      <c r="GP89" s="1246"/>
      <c r="GQ89" s="1246"/>
      <c r="GR89" s="1246"/>
      <c r="GS89" s="1246"/>
      <c r="GT89" s="1246"/>
      <c r="GU89" s="1246"/>
      <c r="GV89" s="1246"/>
      <c r="GW89" s="1247"/>
      <c r="GX89" s="2"/>
      <c r="GY89" s="1778"/>
      <c r="GZ89" s="1348"/>
      <c r="HA89" s="1348"/>
      <c r="HB89" s="1348"/>
      <c r="HC89" s="1348"/>
      <c r="HD89" s="1348"/>
      <c r="HE89" s="1348"/>
      <c r="HF89" s="1348"/>
      <c r="HG89" s="1348"/>
      <c r="HH89" s="1348"/>
      <c r="HI89" s="1296"/>
      <c r="HJ89" s="1146"/>
      <c r="HK89" s="1146"/>
      <c r="HL89" s="1146"/>
      <c r="HM89" s="1146"/>
      <c r="HN89" s="1146"/>
      <c r="HO89" s="1146"/>
      <c r="HP89" s="1146"/>
      <c r="HQ89" s="1146"/>
      <c r="HR89" s="1146"/>
      <c r="HS89" s="1146"/>
      <c r="HT89" s="1146"/>
      <c r="HU89" s="1146"/>
      <c r="HV89" s="1146"/>
      <c r="HW89" s="1146"/>
      <c r="HX89" s="1795"/>
      <c r="HY89" s="1796"/>
      <c r="HZ89" s="2"/>
    </row>
    <row r="90" spans="1:234" ht="5.25" customHeight="1">
      <c r="A90" s="2000"/>
      <c r="B90" s="2001"/>
      <c r="C90" s="2001"/>
      <c r="D90" s="2001"/>
      <c r="E90" s="2002"/>
      <c r="F90" s="1428"/>
      <c r="G90" s="1430"/>
      <c r="H90" s="1504"/>
      <c r="I90" s="1504"/>
      <c r="J90" s="1504"/>
      <c r="K90" s="1504"/>
      <c r="L90" s="1504"/>
      <c r="M90" s="1504"/>
      <c r="N90" s="1276"/>
      <c r="O90" s="1276"/>
      <c r="P90" s="1276"/>
      <c r="Q90" s="1276"/>
      <c r="R90" s="1276"/>
      <c r="S90" s="1276"/>
      <c r="T90" s="1276"/>
      <c r="U90" s="1276"/>
      <c r="V90" s="1276"/>
      <c r="W90" s="1276"/>
      <c r="X90" s="1276"/>
      <c r="Y90" s="1276"/>
      <c r="Z90" s="1276"/>
      <c r="AA90" s="1276"/>
      <c r="AB90" s="1276"/>
      <c r="AC90" s="1276"/>
      <c r="AD90" s="1276"/>
      <c r="AE90" s="1550"/>
      <c r="AF90" s="1550"/>
      <c r="AG90" s="1550"/>
      <c r="AH90" s="1550"/>
      <c r="AI90" s="1550"/>
      <c r="AJ90" s="1590"/>
      <c r="AK90" s="1590"/>
      <c r="AL90" s="1590"/>
      <c r="AM90" s="1590"/>
      <c r="AN90" s="1590"/>
      <c r="AO90" s="1590"/>
      <c r="AP90" s="1590"/>
      <c r="AQ90" s="1590"/>
      <c r="AR90" s="1590"/>
      <c r="AS90" s="1590"/>
      <c r="AT90" s="1590"/>
      <c r="AU90" s="1590"/>
      <c r="AV90" s="1590"/>
      <c r="AW90" s="1550"/>
      <c r="AX90" s="1550"/>
      <c r="AY90" s="1550"/>
      <c r="AZ90" s="1550"/>
      <c r="BA90" s="1550"/>
      <c r="BB90" s="1550"/>
      <c r="BC90" s="1550"/>
      <c r="BD90" s="1502"/>
      <c r="BE90" s="1502"/>
      <c r="BF90" s="1502"/>
      <c r="BG90" s="1502"/>
      <c r="BH90" s="1502"/>
      <c r="BI90" s="1504"/>
      <c r="BJ90" s="1504"/>
      <c r="BK90" s="1504"/>
      <c r="BL90" s="1504"/>
      <c r="BM90" s="1502"/>
      <c r="BN90" s="1502"/>
      <c r="BO90" s="1502"/>
      <c r="BP90" s="1502"/>
      <c r="BQ90" s="1554"/>
      <c r="BR90" s="2"/>
      <c r="BS90" s="2"/>
      <c r="BT90" s="1730"/>
      <c r="BU90" s="1731"/>
      <c r="BV90" s="1731"/>
      <c r="BW90" s="1731"/>
      <c r="BX90" s="1731"/>
      <c r="BY90" s="1731"/>
      <c r="BZ90" s="1460"/>
      <c r="CA90" s="1461"/>
      <c r="CB90" s="1461"/>
      <c r="CC90" s="1462"/>
      <c r="CD90" s="1885"/>
      <c r="CE90" s="1885"/>
      <c r="CF90" s="1885"/>
      <c r="CG90" s="1885"/>
      <c r="CH90" s="1885"/>
      <c r="CI90" s="1885"/>
      <c r="CJ90" s="1885"/>
      <c r="CK90" s="1885"/>
      <c r="CL90" s="1885"/>
      <c r="CM90" s="1885"/>
      <c r="CN90" s="1885"/>
      <c r="CO90" s="1886"/>
      <c r="CP90" s="1477"/>
      <c r="CQ90" s="1478"/>
      <c r="CR90" s="1478"/>
      <c r="CS90" s="1478"/>
      <c r="CT90" s="1224"/>
      <c r="CU90" s="1225"/>
      <c r="CV90" s="1225"/>
      <c r="CW90" s="1225"/>
      <c r="CX90" s="1225"/>
      <c r="CY90" s="1225"/>
      <c r="CZ90" s="1225"/>
      <c r="DA90" s="1225"/>
      <c r="DB90" s="1225"/>
      <c r="DC90" s="1225"/>
      <c r="DD90" s="1225"/>
      <c r="DE90" s="1225"/>
      <c r="DF90" s="1225"/>
      <c r="DG90" s="1225"/>
      <c r="DH90" s="1225"/>
      <c r="DI90" s="1225"/>
      <c r="DJ90" s="1225"/>
      <c r="DK90" s="1225"/>
      <c r="DL90" s="1228"/>
      <c r="DM90" s="1229"/>
      <c r="DN90" s="6"/>
      <c r="DO90" s="1322"/>
      <c r="DP90" s="1323"/>
      <c r="DQ90" s="1319"/>
      <c r="DR90" s="1319"/>
      <c r="DS90" s="1319"/>
      <c r="DT90" s="1319"/>
      <c r="DU90" s="1294"/>
      <c r="DV90" s="1246"/>
      <c r="DW90" s="1246"/>
      <c r="DX90" s="1246"/>
      <c r="DY90" s="1246"/>
      <c r="DZ90" s="1246"/>
      <c r="EA90" s="1246"/>
      <c r="EB90" s="1246"/>
      <c r="EC90" s="1246"/>
      <c r="ED90" s="1246"/>
      <c r="EE90" s="1246"/>
      <c r="EF90" s="1246"/>
      <c r="EG90" s="1246"/>
      <c r="EH90" s="1246"/>
      <c r="EI90" s="1246"/>
      <c r="EJ90" s="1246"/>
      <c r="EK90" s="1246"/>
      <c r="EL90" s="1246"/>
      <c r="EM90" s="1246"/>
      <c r="EN90" s="1246"/>
      <c r="EO90" s="1246"/>
      <c r="EP90" s="1246"/>
      <c r="EQ90" s="1246"/>
      <c r="ER90" s="1246"/>
      <c r="ES90" s="1295"/>
      <c r="ET90" s="1300"/>
      <c r="EU90" s="1300"/>
      <c r="EV90" s="1300"/>
      <c r="EW90" s="1300"/>
      <c r="EX90" s="1294"/>
      <c r="EY90" s="1246"/>
      <c r="EZ90" s="1246"/>
      <c r="FA90" s="1246"/>
      <c r="FB90" s="1246"/>
      <c r="FC90" s="1295"/>
      <c r="FD90" s="1348"/>
      <c r="FE90" s="1348"/>
      <c r="FF90" s="1348"/>
      <c r="FG90" s="1348"/>
      <c r="FH90" s="1294"/>
      <c r="FI90" s="1246"/>
      <c r="FJ90" s="1246"/>
      <c r="FK90" s="1246"/>
      <c r="FL90" s="1246"/>
      <c r="FM90" s="1246"/>
      <c r="FN90" s="1246"/>
      <c r="FO90" s="1246"/>
      <c r="FP90" s="1246"/>
      <c r="FQ90" s="1246"/>
      <c r="FR90" s="1246"/>
      <c r="FS90" s="1246"/>
      <c r="FT90" s="1246"/>
      <c r="FU90" s="1246"/>
      <c r="FV90" s="1246"/>
      <c r="FW90" s="1295"/>
      <c r="FX90" s="1347"/>
      <c r="FY90" s="1348"/>
      <c r="FZ90" s="1348"/>
      <c r="GA90" s="1348"/>
      <c r="GB90" s="1348"/>
      <c r="GC90" s="1348"/>
      <c r="GD90" s="1348"/>
      <c r="GE90" s="1348"/>
      <c r="GF90" s="1348"/>
      <c r="GG90" s="1348"/>
      <c r="GH90" s="1294"/>
      <c r="GI90" s="1246"/>
      <c r="GJ90" s="1246"/>
      <c r="GK90" s="1246"/>
      <c r="GL90" s="1246"/>
      <c r="GM90" s="1246"/>
      <c r="GN90" s="1246"/>
      <c r="GO90" s="1246"/>
      <c r="GP90" s="1246"/>
      <c r="GQ90" s="1246"/>
      <c r="GR90" s="1246"/>
      <c r="GS90" s="1246"/>
      <c r="GT90" s="1246"/>
      <c r="GU90" s="1246"/>
      <c r="GV90" s="1246"/>
      <c r="GW90" s="1247"/>
      <c r="GX90" s="2"/>
      <c r="GY90" s="1811" t="s">
        <v>135</v>
      </c>
      <c r="GZ90" s="1345"/>
      <c r="HA90" s="1345"/>
      <c r="HB90" s="1345"/>
      <c r="HC90" s="1345"/>
      <c r="HD90" s="1346"/>
      <c r="HE90" s="1340" t="s">
        <v>154</v>
      </c>
      <c r="HF90" s="1340"/>
      <c r="HG90" s="1340"/>
      <c r="HH90" s="1340"/>
      <c r="HI90" s="1340"/>
      <c r="HJ90" s="1340"/>
      <c r="HK90" s="1340"/>
      <c r="HL90" s="1340"/>
      <c r="HM90" s="1340"/>
      <c r="HN90" s="1340"/>
      <c r="HO90" s="1340"/>
      <c r="HP90" s="1340"/>
      <c r="HQ90" s="1340"/>
      <c r="HR90" s="1340"/>
      <c r="HS90" s="1340"/>
      <c r="HT90" s="1340"/>
      <c r="HU90" s="1340"/>
      <c r="HV90" s="1340"/>
      <c r="HW90" s="1340"/>
      <c r="HX90" s="1340"/>
      <c r="HY90" s="1878"/>
      <c r="HZ90" s="2"/>
    </row>
    <row r="91" spans="1:234" ht="5.25" customHeight="1">
      <c r="A91" s="2000"/>
      <c r="B91" s="2001"/>
      <c r="C91" s="2001"/>
      <c r="D91" s="2001"/>
      <c r="E91" s="2002"/>
      <c r="F91" s="1428"/>
      <c r="G91" s="1430"/>
      <c r="H91" s="1563" t="s">
        <v>8</v>
      </c>
      <c r="I91" s="1552"/>
      <c r="J91" s="1552"/>
      <c r="K91" s="1552"/>
      <c r="L91" s="1552"/>
      <c r="M91" s="1552"/>
      <c r="N91" s="1552"/>
      <c r="O91" s="1552"/>
      <c r="P91" s="1552"/>
      <c r="Q91" s="1552"/>
      <c r="R91" s="1552"/>
      <c r="S91" s="1564"/>
      <c r="T91" s="1531" t="str">
        <f>IF(入力シート!Y64&gt;=2,IF(入力シート!$Y$57&gt;15,入力シート!AF57,""),"")</f>
        <v/>
      </c>
      <c r="U91" s="1569"/>
      <c r="V91" s="1570"/>
      <c r="W91" s="1547" t="str">
        <f>IF(入力シート!Y64&gt;=2,IF(入力シート!$Y$57&gt;15,入力シート!AG57,""),"")</f>
        <v/>
      </c>
      <c r="X91" s="1251"/>
      <c r="Y91" s="1561"/>
      <c r="Z91" s="1547" t="str">
        <f>IF(入力シート!Y64&gt;=2,IF(入力シート!$Y$57&gt;15,入力シート!AH57,""),"")</f>
        <v/>
      </c>
      <c r="AA91" s="1251"/>
      <c r="AB91" s="1561"/>
      <c r="AC91" s="1547" t="str">
        <f>IF(入力シート!Y64&gt;=2,IF(入力シート!$Y$57&gt;15,入力シート!AI57,""),"")</f>
        <v/>
      </c>
      <c r="AD91" s="1251"/>
      <c r="AE91" s="1561"/>
      <c r="AF91" s="1547" t="str">
        <f>IF(入力シート!Y64&gt;=2,IF(入力シート!$Y$57&gt;15,入力シート!AJ57,""),"")</f>
        <v/>
      </c>
      <c r="AG91" s="1251"/>
      <c r="AH91" s="1561"/>
      <c r="AI91" s="1547" t="str">
        <f>IF(入力シート!Y64&gt;=2,IF(入力シート!$Y$57&gt;15,入力シート!AK57,""),"")</f>
        <v/>
      </c>
      <c r="AJ91" s="1251"/>
      <c r="AK91" s="1251"/>
      <c r="AL91" s="1580" t="str">
        <f>IF(入力シート!Y64&gt;=2,IF(入力シート!$Y$57&gt;15,入力シート!AL57,""),"")</f>
        <v/>
      </c>
      <c r="AM91" s="1581"/>
      <c r="AN91" s="1589"/>
      <c r="AO91" s="1547" t="str">
        <f>IF(入力シート!Y64&gt;=2,IF(入力シート!$Y$57&gt;15,入力シート!AM57,""),"")</f>
        <v/>
      </c>
      <c r="AP91" s="1251"/>
      <c r="AQ91" s="1561"/>
      <c r="AR91" s="1547" t="str">
        <f>IF(入力シート!Y64&gt;=2,IF(入力シート!$Y$57&gt;15,入力シート!AN57,""),"")</f>
        <v/>
      </c>
      <c r="AS91" s="1251"/>
      <c r="AT91" s="1561"/>
      <c r="AU91" s="1547" t="str">
        <f>IF(入力シート!Y64&gt;=2,IF(入力シート!$Y$57&gt;15,入力シート!AO57,""),"")</f>
        <v/>
      </c>
      <c r="AV91" s="1251"/>
      <c r="AW91" s="1561"/>
      <c r="AX91" s="1547" t="str">
        <f>IF(入力シート!Y64&gt;=2,IF(入力シート!$Y$57&gt;15,入力シート!AP57,""),"")</f>
        <v/>
      </c>
      <c r="AY91" s="1251"/>
      <c r="AZ91" s="1561"/>
      <c r="BA91" s="1547" t="str">
        <f>IF(入力シート!Y64&gt;=2,IF(入力シート!$Y$57&gt;15,入力シート!AQ57,""),"")</f>
        <v/>
      </c>
      <c r="BB91" s="1251"/>
      <c r="BC91" s="1887"/>
      <c r="BD91" s="1563" t="s">
        <v>86</v>
      </c>
      <c r="BE91" s="1552"/>
      <c r="BF91" s="1552"/>
      <c r="BG91" s="1552"/>
      <c r="BH91" s="1564"/>
      <c r="BI91" s="1558" t="str">
        <f>IF(入力シート!Y64&gt;=2,IF(入力シート!Y57&gt;15,入力シート!AT57,""),"")</f>
        <v/>
      </c>
      <c r="BJ91" s="1193"/>
      <c r="BK91" s="1193"/>
      <c r="BL91" s="1193"/>
      <c r="BM91" s="1194"/>
      <c r="BN91" s="1551" t="s">
        <v>85</v>
      </c>
      <c r="BO91" s="1552"/>
      <c r="BP91" s="1552"/>
      <c r="BQ91" s="1552"/>
      <c r="BR91" s="2"/>
      <c r="BS91" s="2"/>
      <c r="BT91" s="1730"/>
      <c r="BU91" s="1731"/>
      <c r="BV91" s="1731"/>
      <c r="BW91" s="1731"/>
      <c r="BX91" s="1731"/>
      <c r="BY91" s="1731"/>
      <c r="BZ91" s="1463"/>
      <c r="CA91" s="1464"/>
      <c r="CB91" s="1464"/>
      <c r="CC91" s="1465"/>
      <c r="CD91" s="1885"/>
      <c r="CE91" s="1885"/>
      <c r="CF91" s="1885"/>
      <c r="CG91" s="1885"/>
      <c r="CH91" s="1885"/>
      <c r="CI91" s="1885"/>
      <c r="CJ91" s="1885"/>
      <c r="CK91" s="1885"/>
      <c r="CL91" s="1885"/>
      <c r="CM91" s="1885"/>
      <c r="CN91" s="1885"/>
      <c r="CO91" s="1886"/>
      <c r="CP91" s="1479"/>
      <c r="CQ91" s="1480"/>
      <c r="CR91" s="1480"/>
      <c r="CS91" s="1480"/>
      <c r="CT91" s="1224"/>
      <c r="CU91" s="1225"/>
      <c r="CV91" s="1225"/>
      <c r="CW91" s="1225"/>
      <c r="CX91" s="1225"/>
      <c r="CY91" s="1225"/>
      <c r="CZ91" s="1225"/>
      <c r="DA91" s="1225"/>
      <c r="DB91" s="1225"/>
      <c r="DC91" s="1225"/>
      <c r="DD91" s="1225"/>
      <c r="DE91" s="1225"/>
      <c r="DF91" s="1225"/>
      <c r="DG91" s="1225"/>
      <c r="DH91" s="1225"/>
      <c r="DI91" s="1225"/>
      <c r="DJ91" s="1225"/>
      <c r="DK91" s="1225"/>
      <c r="DL91" s="1228"/>
      <c r="DM91" s="1229"/>
      <c r="DN91" s="6"/>
      <c r="DO91" s="1322"/>
      <c r="DP91" s="1323"/>
      <c r="DQ91" s="1319"/>
      <c r="DR91" s="1319"/>
      <c r="DS91" s="1319"/>
      <c r="DT91" s="1319"/>
      <c r="DU91" s="1296"/>
      <c r="DV91" s="1146"/>
      <c r="DW91" s="1146"/>
      <c r="DX91" s="1146"/>
      <c r="DY91" s="1146"/>
      <c r="DZ91" s="1146"/>
      <c r="EA91" s="1146"/>
      <c r="EB91" s="1146"/>
      <c r="EC91" s="1146"/>
      <c r="ED91" s="1146"/>
      <c r="EE91" s="1146"/>
      <c r="EF91" s="1146"/>
      <c r="EG91" s="1146"/>
      <c r="EH91" s="1146"/>
      <c r="EI91" s="1146"/>
      <c r="EJ91" s="1146"/>
      <c r="EK91" s="1146"/>
      <c r="EL91" s="1146"/>
      <c r="EM91" s="1146"/>
      <c r="EN91" s="1146"/>
      <c r="EO91" s="1146"/>
      <c r="EP91" s="1146"/>
      <c r="EQ91" s="1146"/>
      <c r="ER91" s="1146"/>
      <c r="ES91" s="1159"/>
      <c r="ET91" s="1300"/>
      <c r="EU91" s="1300"/>
      <c r="EV91" s="1300"/>
      <c r="EW91" s="1300"/>
      <c r="EX91" s="1296"/>
      <c r="EY91" s="1146"/>
      <c r="EZ91" s="1146"/>
      <c r="FA91" s="1146"/>
      <c r="FB91" s="1146"/>
      <c r="FC91" s="1159"/>
      <c r="FD91" s="1348"/>
      <c r="FE91" s="1348"/>
      <c r="FF91" s="1348"/>
      <c r="FG91" s="1348"/>
      <c r="FH91" s="1296"/>
      <c r="FI91" s="1146"/>
      <c r="FJ91" s="1146"/>
      <c r="FK91" s="1146"/>
      <c r="FL91" s="1146"/>
      <c r="FM91" s="1146"/>
      <c r="FN91" s="1146"/>
      <c r="FO91" s="1146"/>
      <c r="FP91" s="1146"/>
      <c r="FQ91" s="1146"/>
      <c r="FR91" s="1146"/>
      <c r="FS91" s="1146"/>
      <c r="FT91" s="1146"/>
      <c r="FU91" s="1146"/>
      <c r="FV91" s="1146"/>
      <c r="FW91" s="1159"/>
      <c r="FX91" s="1350"/>
      <c r="FY91" s="1351"/>
      <c r="FZ91" s="1351"/>
      <c r="GA91" s="1351"/>
      <c r="GB91" s="1351"/>
      <c r="GC91" s="1351"/>
      <c r="GD91" s="1351"/>
      <c r="GE91" s="1351"/>
      <c r="GF91" s="1351"/>
      <c r="GG91" s="1351"/>
      <c r="GH91" s="1296"/>
      <c r="GI91" s="1146"/>
      <c r="GJ91" s="1146"/>
      <c r="GK91" s="1146"/>
      <c r="GL91" s="1146"/>
      <c r="GM91" s="1146"/>
      <c r="GN91" s="1146"/>
      <c r="GO91" s="1146"/>
      <c r="GP91" s="1146"/>
      <c r="GQ91" s="1146"/>
      <c r="GR91" s="1146"/>
      <c r="GS91" s="1146"/>
      <c r="GT91" s="1146"/>
      <c r="GU91" s="1146"/>
      <c r="GV91" s="1146"/>
      <c r="GW91" s="1248"/>
      <c r="GX91" s="2"/>
      <c r="GY91" s="1778"/>
      <c r="GZ91" s="1348"/>
      <c r="HA91" s="1348"/>
      <c r="HB91" s="1348"/>
      <c r="HC91" s="1348"/>
      <c r="HD91" s="1349"/>
      <c r="HE91" s="1342"/>
      <c r="HF91" s="1342"/>
      <c r="HG91" s="1342"/>
      <c r="HH91" s="1342"/>
      <c r="HI91" s="1342"/>
      <c r="HJ91" s="1342"/>
      <c r="HK91" s="1342"/>
      <c r="HL91" s="1342"/>
      <c r="HM91" s="1342"/>
      <c r="HN91" s="1342"/>
      <c r="HO91" s="1342"/>
      <c r="HP91" s="1342"/>
      <c r="HQ91" s="1342"/>
      <c r="HR91" s="1342"/>
      <c r="HS91" s="1342"/>
      <c r="HT91" s="1342"/>
      <c r="HU91" s="1342"/>
      <c r="HV91" s="1342"/>
      <c r="HW91" s="1342"/>
      <c r="HX91" s="1342"/>
      <c r="HY91" s="1879"/>
      <c r="HZ91" s="2"/>
    </row>
    <row r="92" spans="1:234" ht="5.25" customHeight="1">
      <c r="A92" s="2000"/>
      <c r="B92" s="2001"/>
      <c r="C92" s="2001"/>
      <c r="D92" s="2001"/>
      <c r="E92" s="2002"/>
      <c r="F92" s="1431"/>
      <c r="G92" s="1432"/>
      <c r="H92" s="1218"/>
      <c r="I92" s="1219"/>
      <c r="J92" s="1219"/>
      <c r="K92" s="1219"/>
      <c r="L92" s="1219"/>
      <c r="M92" s="1219"/>
      <c r="N92" s="1219"/>
      <c r="O92" s="1219"/>
      <c r="P92" s="1219"/>
      <c r="Q92" s="1219"/>
      <c r="R92" s="1219"/>
      <c r="S92" s="1220"/>
      <c r="T92" s="1586"/>
      <c r="U92" s="1587"/>
      <c r="V92" s="1588"/>
      <c r="W92" s="1548"/>
      <c r="X92" s="1549"/>
      <c r="Y92" s="1562"/>
      <c r="Z92" s="1548"/>
      <c r="AA92" s="1549"/>
      <c r="AB92" s="1562"/>
      <c r="AC92" s="1548"/>
      <c r="AD92" s="1549"/>
      <c r="AE92" s="1562"/>
      <c r="AF92" s="1548"/>
      <c r="AG92" s="1549"/>
      <c r="AH92" s="1562"/>
      <c r="AI92" s="1548"/>
      <c r="AJ92" s="1549"/>
      <c r="AK92" s="1549"/>
      <c r="AL92" s="1548"/>
      <c r="AM92" s="1549"/>
      <c r="AN92" s="1562"/>
      <c r="AO92" s="1548"/>
      <c r="AP92" s="1549"/>
      <c r="AQ92" s="1562"/>
      <c r="AR92" s="1548"/>
      <c r="AS92" s="1549"/>
      <c r="AT92" s="1562"/>
      <c r="AU92" s="1548"/>
      <c r="AV92" s="1549"/>
      <c r="AW92" s="1562"/>
      <c r="AX92" s="1548"/>
      <c r="AY92" s="1549"/>
      <c r="AZ92" s="1562"/>
      <c r="BA92" s="1548"/>
      <c r="BB92" s="1549"/>
      <c r="BC92" s="1592"/>
      <c r="BD92" s="1218"/>
      <c r="BE92" s="1219"/>
      <c r="BF92" s="1219"/>
      <c r="BG92" s="1219"/>
      <c r="BH92" s="1220"/>
      <c r="BI92" s="1559"/>
      <c r="BJ92" s="1243"/>
      <c r="BK92" s="1243"/>
      <c r="BL92" s="1243"/>
      <c r="BM92" s="1560"/>
      <c r="BN92" s="1553"/>
      <c r="BO92" s="1219"/>
      <c r="BP92" s="1219"/>
      <c r="BQ92" s="1219"/>
      <c r="BR92" s="2"/>
      <c r="BS92" s="2"/>
      <c r="BT92" s="1730"/>
      <c r="BU92" s="1731"/>
      <c r="BV92" s="1731"/>
      <c r="BW92" s="1731"/>
      <c r="BX92" s="1731"/>
      <c r="BY92" s="1731"/>
      <c r="BZ92" s="1457" t="s">
        <v>41</v>
      </c>
      <c r="CA92" s="1458"/>
      <c r="CB92" s="1458"/>
      <c r="CC92" s="1458"/>
      <c r="CD92" s="1458"/>
      <c r="CE92" s="1458"/>
      <c r="CF92" s="1458"/>
      <c r="CG92" s="1458"/>
      <c r="CH92" s="1458"/>
      <c r="CI92" s="1458"/>
      <c r="CJ92" s="1458"/>
      <c r="CK92" s="1458"/>
      <c r="CL92" s="1458"/>
      <c r="CM92" s="1458"/>
      <c r="CN92" s="1458"/>
      <c r="CO92" s="1459"/>
      <c r="CP92" s="1468" t="s">
        <v>493</v>
      </c>
      <c r="CQ92" s="1469"/>
      <c r="CR92" s="1469"/>
      <c r="CS92" s="1470"/>
      <c r="CT92" s="1224" t="str">
        <f>IF(換算!AO15="","",換算!AO15)</f>
        <v/>
      </c>
      <c r="CU92" s="1225"/>
      <c r="CV92" s="1225"/>
      <c r="CW92" s="1225"/>
      <c r="CX92" s="1225"/>
      <c r="CY92" s="1225"/>
      <c r="CZ92" s="1225"/>
      <c r="DA92" s="1225"/>
      <c r="DB92" s="1225"/>
      <c r="DC92" s="1225"/>
      <c r="DD92" s="1225"/>
      <c r="DE92" s="1225"/>
      <c r="DF92" s="1225"/>
      <c r="DG92" s="1225"/>
      <c r="DH92" s="1225"/>
      <c r="DI92" s="1225"/>
      <c r="DJ92" s="1225"/>
      <c r="DK92" s="1225"/>
      <c r="DL92" s="1226"/>
      <c r="DM92" s="1227"/>
      <c r="DN92" s="6"/>
      <c r="DO92" s="1322"/>
      <c r="DP92" s="1323"/>
      <c r="DQ92" s="1781" t="s">
        <v>126</v>
      </c>
      <c r="DR92" s="1781"/>
      <c r="DS92" s="1781"/>
      <c r="DT92" s="1781"/>
      <c r="DU92" s="1783"/>
      <c r="DV92" s="1315"/>
      <c r="DW92" s="1315"/>
      <c r="DX92" s="1315"/>
      <c r="DY92" s="1315"/>
      <c r="DZ92" s="1315"/>
      <c r="EA92" s="1315"/>
      <c r="EB92" s="1315"/>
      <c r="EC92" s="1315"/>
      <c r="ED92" s="1315"/>
      <c r="EE92" s="1315"/>
      <c r="EF92" s="1315"/>
      <c r="EG92" s="1315"/>
      <c r="EH92" s="1315"/>
      <c r="EI92" s="1315"/>
      <c r="EJ92" s="1315"/>
      <c r="EK92" s="1315"/>
      <c r="EL92" s="1315"/>
      <c r="EM92" s="1315"/>
      <c r="EN92" s="1315"/>
      <c r="EO92" s="1315"/>
      <c r="EP92" s="1315"/>
      <c r="EQ92" s="1315"/>
      <c r="ER92" s="1315"/>
      <c r="ES92" s="1315"/>
      <c r="ET92" s="1315"/>
      <c r="EU92" s="1315"/>
      <c r="EV92" s="1315"/>
      <c r="EW92" s="1315"/>
      <c r="EX92" s="1315"/>
      <c r="EY92" s="1315"/>
      <c r="EZ92" s="1315"/>
      <c r="FA92" s="1315"/>
      <c r="FB92" s="1315"/>
      <c r="FC92" s="1315"/>
      <c r="FD92" s="1315"/>
      <c r="FE92" s="1315"/>
      <c r="FF92" s="1315"/>
      <c r="FG92" s="1315"/>
      <c r="FH92" s="1315"/>
      <c r="FI92" s="1315"/>
      <c r="FJ92" s="1315"/>
      <c r="FK92" s="1315"/>
      <c r="FL92" s="1315"/>
      <c r="FM92" s="1315"/>
      <c r="FN92" s="1315"/>
      <c r="FO92" s="1315"/>
      <c r="FP92" s="1328"/>
      <c r="FQ92" s="1781" t="s">
        <v>128</v>
      </c>
      <c r="FR92" s="1781"/>
      <c r="FS92" s="1781"/>
      <c r="FT92" s="1781"/>
      <c r="FU92" s="1831"/>
      <c r="FV92" s="1831"/>
      <c r="FW92" s="1831"/>
      <c r="FX92" s="1831"/>
      <c r="FY92" s="1831"/>
      <c r="FZ92" s="1831"/>
      <c r="GA92" s="1831"/>
      <c r="GB92" s="1831"/>
      <c r="GC92" s="1831"/>
      <c r="GD92" s="1831"/>
      <c r="GE92" s="1831"/>
      <c r="GF92" s="1814"/>
      <c r="GG92" s="1814"/>
      <c r="GH92" s="1814"/>
      <c r="GI92" s="1814"/>
      <c r="GJ92" s="1814"/>
      <c r="GK92" s="1814"/>
      <c r="GL92" s="1814"/>
      <c r="GM92" s="1814"/>
      <c r="GN92" s="1814"/>
      <c r="GO92" s="1814"/>
      <c r="GP92" s="1814"/>
      <c r="GQ92" s="1814"/>
      <c r="GR92" s="1814"/>
      <c r="GS92" s="1814"/>
      <c r="GT92" s="1814"/>
      <c r="GU92" s="1814"/>
      <c r="GV92" s="1814"/>
      <c r="GW92" s="1815"/>
      <c r="GX92" s="2"/>
      <c r="GY92" s="1778"/>
      <c r="GZ92" s="1348"/>
      <c r="HA92" s="1348"/>
      <c r="HB92" s="1348"/>
      <c r="HC92" s="1348"/>
      <c r="HD92" s="1349"/>
      <c r="HE92" s="1246"/>
      <c r="HF92" s="1246"/>
      <c r="HG92" s="1246"/>
      <c r="HH92" s="1246"/>
      <c r="HI92" s="1246"/>
      <c r="HJ92" s="1246"/>
      <c r="HK92" s="1246"/>
      <c r="HL92" s="1246"/>
      <c r="HM92" s="1246"/>
      <c r="HN92" s="1246"/>
      <c r="HO92" s="1246"/>
      <c r="HP92" s="1246"/>
      <c r="HQ92" s="1246"/>
      <c r="HR92" s="1246"/>
      <c r="HS92" s="1246"/>
      <c r="HT92" s="1246"/>
      <c r="HU92" s="1246"/>
      <c r="HV92" s="1246"/>
      <c r="HW92" s="1246"/>
      <c r="HX92" s="1246"/>
      <c r="HY92" s="1247"/>
      <c r="HZ92" s="2"/>
    </row>
    <row r="93" spans="1:234" ht="5.25" customHeight="1">
      <c r="A93" s="2000"/>
      <c r="B93" s="2001"/>
      <c r="C93" s="2001"/>
      <c r="D93" s="2001"/>
      <c r="E93" s="2002"/>
      <c r="F93" s="1488">
        <v>3</v>
      </c>
      <c r="G93" s="1490"/>
      <c r="H93" s="1504" t="s">
        <v>399</v>
      </c>
      <c r="I93" s="1504"/>
      <c r="J93" s="1504"/>
      <c r="K93" s="1504"/>
      <c r="L93" s="1504"/>
      <c r="M93" s="1504"/>
      <c r="N93" s="1502" t="str">
        <f>IF(N95="","",VLOOKUP(N95,入力シート!C86:D93,2,FALSE))</f>
        <v/>
      </c>
      <c r="O93" s="1502"/>
      <c r="P93" s="1502"/>
      <c r="Q93" s="1502"/>
      <c r="R93" s="1502"/>
      <c r="S93" s="1502"/>
      <c r="T93" s="1502"/>
      <c r="U93" s="1502"/>
      <c r="V93" s="1502"/>
      <c r="W93" s="1502"/>
      <c r="X93" s="1502"/>
      <c r="Y93" s="1502"/>
      <c r="Z93" s="1502"/>
      <c r="AA93" s="1502"/>
      <c r="AB93" s="1502"/>
      <c r="AC93" s="1502"/>
      <c r="AD93" s="1502"/>
      <c r="AE93" s="1550" t="s">
        <v>15</v>
      </c>
      <c r="AF93" s="1550"/>
      <c r="AG93" s="1550"/>
      <c r="AH93" s="1550"/>
      <c r="AI93" s="1550"/>
      <c r="AJ93" s="1590" t="str">
        <f>IF(入力シート!Y64&gt;=3,IF(入力シート!Y58&gt;15,入力シート!AA42,""),"")</f>
        <v/>
      </c>
      <c r="AK93" s="1590"/>
      <c r="AL93" s="1590"/>
      <c r="AM93" s="1590"/>
      <c r="AN93" s="1590"/>
      <c r="AO93" s="1590"/>
      <c r="AP93" s="1590"/>
      <c r="AQ93" s="1590"/>
      <c r="AR93" s="1590"/>
      <c r="AS93" s="1590"/>
      <c r="AT93" s="1590"/>
      <c r="AU93" s="1590"/>
      <c r="AV93" s="1590"/>
      <c r="AW93" s="1550" t="s">
        <v>469</v>
      </c>
      <c r="AX93" s="1550"/>
      <c r="AY93" s="1550"/>
      <c r="AZ93" s="1550"/>
      <c r="BA93" s="1550"/>
      <c r="BB93" s="1550"/>
      <c r="BC93" s="1550"/>
      <c r="BD93" s="1502" t="str">
        <f>IF(入力シート!Y64&gt;=3,IF(入力シート!Y58&gt;15,入力シート!AD58,""),"")</f>
        <v/>
      </c>
      <c r="BE93" s="1502"/>
      <c r="BF93" s="1502"/>
      <c r="BG93" s="1502"/>
      <c r="BH93" s="1502"/>
      <c r="BI93" s="1504" t="s">
        <v>17</v>
      </c>
      <c r="BJ93" s="1504"/>
      <c r="BK93" s="1504"/>
      <c r="BL93" s="1504"/>
      <c r="BM93" s="1533" t="str">
        <f>IF(入力シート!Y64&gt;=3,IF(入力シート!Y58&gt;15,入力シート!AE58,""),"")</f>
        <v/>
      </c>
      <c r="BN93" s="1534"/>
      <c r="BO93" s="1534"/>
      <c r="BP93" s="1534"/>
      <c r="BQ93" s="1622"/>
      <c r="BR93" s="2"/>
      <c r="BS93" s="2"/>
      <c r="BT93" s="1730"/>
      <c r="BU93" s="1731"/>
      <c r="BV93" s="1731"/>
      <c r="BW93" s="1731"/>
      <c r="BX93" s="1731"/>
      <c r="BY93" s="1731"/>
      <c r="BZ93" s="1460"/>
      <c r="CA93" s="1461"/>
      <c r="CB93" s="1461"/>
      <c r="CC93" s="1461"/>
      <c r="CD93" s="1461"/>
      <c r="CE93" s="1461"/>
      <c r="CF93" s="1461"/>
      <c r="CG93" s="1461"/>
      <c r="CH93" s="1461"/>
      <c r="CI93" s="1461"/>
      <c r="CJ93" s="1461"/>
      <c r="CK93" s="1461"/>
      <c r="CL93" s="1461"/>
      <c r="CM93" s="1461"/>
      <c r="CN93" s="1461"/>
      <c r="CO93" s="1462"/>
      <c r="CP93" s="1451"/>
      <c r="CQ93" s="1452"/>
      <c r="CR93" s="1452"/>
      <c r="CS93" s="1453"/>
      <c r="CT93" s="1224"/>
      <c r="CU93" s="1225"/>
      <c r="CV93" s="1225"/>
      <c r="CW93" s="1225"/>
      <c r="CX93" s="1225"/>
      <c r="CY93" s="1225"/>
      <c r="CZ93" s="1225"/>
      <c r="DA93" s="1225"/>
      <c r="DB93" s="1225"/>
      <c r="DC93" s="1225"/>
      <c r="DD93" s="1225"/>
      <c r="DE93" s="1225"/>
      <c r="DF93" s="1225"/>
      <c r="DG93" s="1225"/>
      <c r="DH93" s="1225"/>
      <c r="DI93" s="1225"/>
      <c r="DJ93" s="1225"/>
      <c r="DK93" s="1225"/>
      <c r="DL93" s="1228"/>
      <c r="DM93" s="1229"/>
      <c r="DN93" s="6"/>
      <c r="DO93" s="1322"/>
      <c r="DP93" s="1323"/>
      <c r="DQ93" s="1782"/>
      <c r="DR93" s="1782"/>
      <c r="DS93" s="1782"/>
      <c r="DT93" s="1782"/>
      <c r="DU93" s="1784"/>
      <c r="DV93" s="1316"/>
      <c r="DW93" s="1316"/>
      <c r="DX93" s="1316"/>
      <c r="DY93" s="1316"/>
      <c r="DZ93" s="1316"/>
      <c r="EA93" s="1316"/>
      <c r="EB93" s="1316"/>
      <c r="EC93" s="1316"/>
      <c r="ED93" s="1316"/>
      <c r="EE93" s="1316"/>
      <c r="EF93" s="1316"/>
      <c r="EG93" s="1316"/>
      <c r="EH93" s="1316"/>
      <c r="EI93" s="1316"/>
      <c r="EJ93" s="1316"/>
      <c r="EK93" s="1316"/>
      <c r="EL93" s="1316"/>
      <c r="EM93" s="1316"/>
      <c r="EN93" s="1316"/>
      <c r="EO93" s="1316"/>
      <c r="EP93" s="1316"/>
      <c r="EQ93" s="1316"/>
      <c r="ER93" s="1316"/>
      <c r="ES93" s="1316"/>
      <c r="ET93" s="1316"/>
      <c r="EU93" s="1316"/>
      <c r="EV93" s="1316"/>
      <c r="EW93" s="1316"/>
      <c r="EX93" s="1316"/>
      <c r="EY93" s="1316"/>
      <c r="EZ93" s="1316"/>
      <c r="FA93" s="1316"/>
      <c r="FB93" s="1316"/>
      <c r="FC93" s="1316"/>
      <c r="FD93" s="1316"/>
      <c r="FE93" s="1316"/>
      <c r="FF93" s="1316"/>
      <c r="FG93" s="1316"/>
      <c r="FH93" s="1316"/>
      <c r="FI93" s="1316"/>
      <c r="FJ93" s="1316"/>
      <c r="FK93" s="1316"/>
      <c r="FL93" s="1316"/>
      <c r="FM93" s="1316"/>
      <c r="FN93" s="1316"/>
      <c r="FO93" s="1316"/>
      <c r="FP93" s="1329"/>
      <c r="FQ93" s="1782"/>
      <c r="FR93" s="1782"/>
      <c r="FS93" s="1782"/>
      <c r="FT93" s="1782"/>
      <c r="FU93" s="1832"/>
      <c r="FV93" s="1832"/>
      <c r="FW93" s="1832"/>
      <c r="FX93" s="1832"/>
      <c r="FY93" s="1832"/>
      <c r="FZ93" s="1832"/>
      <c r="GA93" s="1832"/>
      <c r="GB93" s="1832"/>
      <c r="GC93" s="1832"/>
      <c r="GD93" s="1832"/>
      <c r="GE93" s="1832"/>
      <c r="GF93" s="1816"/>
      <c r="GG93" s="1816"/>
      <c r="GH93" s="1816"/>
      <c r="GI93" s="1816"/>
      <c r="GJ93" s="1816"/>
      <c r="GK93" s="1816"/>
      <c r="GL93" s="1816"/>
      <c r="GM93" s="1816"/>
      <c r="GN93" s="1816"/>
      <c r="GO93" s="1816"/>
      <c r="GP93" s="1816"/>
      <c r="GQ93" s="1816"/>
      <c r="GR93" s="1816"/>
      <c r="GS93" s="1816"/>
      <c r="GT93" s="1816"/>
      <c r="GU93" s="1816"/>
      <c r="GV93" s="1816"/>
      <c r="GW93" s="1817"/>
      <c r="GX93" s="2"/>
      <c r="GY93" s="1778"/>
      <c r="GZ93" s="1348"/>
      <c r="HA93" s="1348"/>
      <c r="HB93" s="1348"/>
      <c r="HC93" s="1348"/>
      <c r="HD93" s="1349"/>
      <c r="HE93" s="1146"/>
      <c r="HF93" s="1146"/>
      <c r="HG93" s="1146"/>
      <c r="HH93" s="1146"/>
      <c r="HI93" s="1146"/>
      <c r="HJ93" s="1146"/>
      <c r="HK93" s="1146"/>
      <c r="HL93" s="1146"/>
      <c r="HM93" s="1146"/>
      <c r="HN93" s="1146"/>
      <c r="HO93" s="1146"/>
      <c r="HP93" s="1146"/>
      <c r="HQ93" s="1146"/>
      <c r="HR93" s="1146"/>
      <c r="HS93" s="1146"/>
      <c r="HT93" s="1146"/>
      <c r="HU93" s="1146"/>
      <c r="HV93" s="1146"/>
      <c r="HW93" s="1146"/>
      <c r="HX93" s="1146"/>
      <c r="HY93" s="1248"/>
      <c r="HZ93" s="2"/>
    </row>
    <row r="94" spans="1:234" ht="5.25" customHeight="1">
      <c r="A94" s="2000"/>
      <c r="B94" s="2001"/>
      <c r="C94" s="2001"/>
      <c r="D94" s="2001"/>
      <c r="E94" s="2002"/>
      <c r="F94" s="1428"/>
      <c r="G94" s="1430"/>
      <c r="H94" s="1504"/>
      <c r="I94" s="1504"/>
      <c r="J94" s="1504"/>
      <c r="K94" s="1504"/>
      <c r="L94" s="1504"/>
      <c r="M94" s="1504"/>
      <c r="N94" s="1502"/>
      <c r="O94" s="1502"/>
      <c r="P94" s="1502"/>
      <c r="Q94" s="1502"/>
      <c r="R94" s="1502"/>
      <c r="S94" s="1502"/>
      <c r="T94" s="1502"/>
      <c r="U94" s="1502"/>
      <c r="V94" s="1502"/>
      <c r="W94" s="1502"/>
      <c r="X94" s="1502"/>
      <c r="Y94" s="1502"/>
      <c r="Z94" s="1502"/>
      <c r="AA94" s="1502"/>
      <c r="AB94" s="1502"/>
      <c r="AC94" s="1502"/>
      <c r="AD94" s="1502"/>
      <c r="AE94" s="1550"/>
      <c r="AF94" s="1550"/>
      <c r="AG94" s="1550"/>
      <c r="AH94" s="1550"/>
      <c r="AI94" s="1550"/>
      <c r="AJ94" s="1590"/>
      <c r="AK94" s="1590"/>
      <c r="AL94" s="1590"/>
      <c r="AM94" s="1590"/>
      <c r="AN94" s="1590"/>
      <c r="AO94" s="1590"/>
      <c r="AP94" s="1590"/>
      <c r="AQ94" s="1590"/>
      <c r="AR94" s="1590"/>
      <c r="AS94" s="1590"/>
      <c r="AT94" s="1590"/>
      <c r="AU94" s="1590"/>
      <c r="AV94" s="1590"/>
      <c r="AW94" s="1550"/>
      <c r="AX94" s="1550"/>
      <c r="AY94" s="1550"/>
      <c r="AZ94" s="1550"/>
      <c r="BA94" s="1550"/>
      <c r="BB94" s="1550"/>
      <c r="BC94" s="1550"/>
      <c r="BD94" s="1502"/>
      <c r="BE94" s="1502"/>
      <c r="BF94" s="1502"/>
      <c r="BG94" s="1502"/>
      <c r="BH94" s="1502"/>
      <c r="BI94" s="1504"/>
      <c r="BJ94" s="1504"/>
      <c r="BK94" s="1504"/>
      <c r="BL94" s="1504"/>
      <c r="BM94" s="1493"/>
      <c r="BN94" s="1494"/>
      <c r="BO94" s="1494"/>
      <c r="BP94" s="1494"/>
      <c r="BQ94" s="1518"/>
      <c r="BR94" s="2"/>
      <c r="BS94" s="2"/>
      <c r="BT94" s="1730"/>
      <c r="BU94" s="1731"/>
      <c r="BV94" s="1731"/>
      <c r="BW94" s="1731"/>
      <c r="BX94" s="1731"/>
      <c r="BY94" s="1731"/>
      <c r="BZ94" s="1463"/>
      <c r="CA94" s="1464"/>
      <c r="CB94" s="1464"/>
      <c r="CC94" s="1464"/>
      <c r="CD94" s="1464"/>
      <c r="CE94" s="1464"/>
      <c r="CF94" s="1464"/>
      <c r="CG94" s="1464"/>
      <c r="CH94" s="1464"/>
      <c r="CI94" s="1464"/>
      <c r="CJ94" s="1464"/>
      <c r="CK94" s="1464"/>
      <c r="CL94" s="1464"/>
      <c r="CM94" s="1464"/>
      <c r="CN94" s="1464"/>
      <c r="CO94" s="1465"/>
      <c r="CP94" s="1454"/>
      <c r="CQ94" s="1455"/>
      <c r="CR94" s="1455"/>
      <c r="CS94" s="1456"/>
      <c r="CT94" s="1224"/>
      <c r="CU94" s="1225"/>
      <c r="CV94" s="1225"/>
      <c r="CW94" s="1225"/>
      <c r="CX94" s="1225"/>
      <c r="CY94" s="1225"/>
      <c r="CZ94" s="1225"/>
      <c r="DA94" s="1225"/>
      <c r="DB94" s="1225"/>
      <c r="DC94" s="1225"/>
      <c r="DD94" s="1225"/>
      <c r="DE94" s="1225"/>
      <c r="DF94" s="1225"/>
      <c r="DG94" s="1225"/>
      <c r="DH94" s="1225"/>
      <c r="DI94" s="1225"/>
      <c r="DJ94" s="1225"/>
      <c r="DK94" s="1225"/>
      <c r="DL94" s="1228"/>
      <c r="DM94" s="1229"/>
      <c r="DN94" s="6"/>
      <c r="DO94" s="1322"/>
      <c r="DP94" s="1323"/>
      <c r="DQ94" s="1782"/>
      <c r="DR94" s="1782"/>
      <c r="DS94" s="1782"/>
      <c r="DT94" s="1782"/>
      <c r="DU94" s="1784"/>
      <c r="DV94" s="1316"/>
      <c r="DW94" s="1316"/>
      <c r="DX94" s="1316"/>
      <c r="DY94" s="1316"/>
      <c r="DZ94" s="1316"/>
      <c r="EA94" s="1316"/>
      <c r="EB94" s="1316"/>
      <c r="EC94" s="1316"/>
      <c r="ED94" s="1316"/>
      <c r="EE94" s="1316"/>
      <c r="EF94" s="1316"/>
      <c r="EG94" s="1316"/>
      <c r="EH94" s="1316"/>
      <c r="EI94" s="1316"/>
      <c r="EJ94" s="1316"/>
      <c r="EK94" s="1316"/>
      <c r="EL94" s="1316"/>
      <c r="EM94" s="1316"/>
      <c r="EN94" s="1316"/>
      <c r="EO94" s="1316"/>
      <c r="EP94" s="1316"/>
      <c r="EQ94" s="1316"/>
      <c r="ER94" s="1316"/>
      <c r="ES94" s="1316"/>
      <c r="ET94" s="1316"/>
      <c r="EU94" s="1316"/>
      <c r="EV94" s="1316"/>
      <c r="EW94" s="1316"/>
      <c r="EX94" s="1316"/>
      <c r="EY94" s="1316"/>
      <c r="EZ94" s="1316"/>
      <c r="FA94" s="1316"/>
      <c r="FB94" s="1316"/>
      <c r="FC94" s="1316"/>
      <c r="FD94" s="1316"/>
      <c r="FE94" s="1316"/>
      <c r="FF94" s="1316"/>
      <c r="FG94" s="1316"/>
      <c r="FH94" s="1316"/>
      <c r="FI94" s="1316"/>
      <c r="FJ94" s="1316"/>
      <c r="FK94" s="1316"/>
      <c r="FL94" s="1316"/>
      <c r="FM94" s="1316"/>
      <c r="FN94" s="1316"/>
      <c r="FO94" s="1316"/>
      <c r="FP94" s="1329"/>
      <c r="FQ94" s="1782"/>
      <c r="FR94" s="1782"/>
      <c r="FS94" s="1782"/>
      <c r="FT94" s="1782"/>
      <c r="FU94" s="1832"/>
      <c r="FV94" s="1832"/>
      <c r="FW94" s="1832"/>
      <c r="FX94" s="1832"/>
      <c r="FY94" s="1832"/>
      <c r="FZ94" s="1832"/>
      <c r="GA94" s="1832"/>
      <c r="GB94" s="1832"/>
      <c r="GC94" s="1832"/>
      <c r="GD94" s="1832"/>
      <c r="GE94" s="1832"/>
      <c r="GF94" s="1816"/>
      <c r="GG94" s="1816"/>
      <c r="GH94" s="1816"/>
      <c r="GI94" s="1816"/>
      <c r="GJ94" s="1816"/>
      <c r="GK94" s="1816"/>
      <c r="GL94" s="1816"/>
      <c r="GM94" s="1816"/>
      <c r="GN94" s="1816"/>
      <c r="GO94" s="1816"/>
      <c r="GP94" s="1816"/>
      <c r="GQ94" s="1816"/>
      <c r="GR94" s="1816"/>
      <c r="GS94" s="1816"/>
      <c r="GT94" s="1816"/>
      <c r="GU94" s="1816"/>
      <c r="GV94" s="1816"/>
      <c r="GW94" s="1817"/>
      <c r="GX94" s="2"/>
      <c r="GY94" s="1778"/>
      <c r="GZ94" s="1348"/>
      <c r="HA94" s="1348"/>
      <c r="HB94" s="1348"/>
      <c r="HC94" s="1348"/>
      <c r="HD94" s="1349"/>
      <c r="HE94" s="1339" t="s">
        <v>155</v>
      </c>
      <c r="HF94" s="1340"/>
      <c r="HG94" s="1340"/>
      <c r="HH94" s="1340"/>
      <c r="HI94" s="1340"/>
      <c r="HJ94" s="1340"/>
      <c r="HK94" s="1340"/>
      <c r="HL94" s="1340"/>
      <c r="HM94" s="1340"/>
      <c r="HN94" s="1340"/>
      <c r="HO94" s="1340"/>
      <c r="HP94" s="1340"/>
      <c r="HQ94" s="1340"/>
      <c r="HR94" s="1340"/>
      <c r="HS94" s="1340"/>
      <c r="HT94" s="1340"/>
      <c r="HU94" s="1340"/>
      <c r="HV94" s="1340"/>
      <c r="HW94" s="1340"/>
      <c r="HX94" s="1133" t="s">
        <v>151</v>
      </c>
      <c r="HY94" s="1134"/>
      <c r="HZ94" s="2"/>
    </row>
    <row r="95" spans="1:234" ht="5.25" customHeight="1">
      <c r="A95" s="2000"/>
      <c r="B95" s="2001"/>
      <c r="C95" s="2001"/>
      <c r="D95" s="2001"/>
      <c r="E95" s="2002"/>
      <c r="F95" s="1428"/>
      <c r="G95" s="1430"/>
      <c r="H95" s="1504" t="s">
        <v>7</v>
      </c>
      <c r="I95" s="1504"/>
      <c r="J95" s="1504"/>
      <c r="K95" s="1504"/>
      <c r="L95" s="1504"/>
      <c r="M95" s="1504"/>
      <c r="N95" s="1276" t="str">
        <f>IF(入力シート!Y64&gt;=3,IF(入力シート!Y58&gt;15,入力シート!Z58,""),"")</f>
        <v/>
      </c>
      <c r="O95" s="1276"/>
      <c r="P95" s="1276"/>
      <c r="Q95" s="1276"/>
      <c r="R95" s="1276"/>
      <c r="S95" s="1276"/>
      <c r="T95" s="1276"/>
      <c r="U95" s="1276"/>
      <c r="V95" s="1276"/>
      <c r="W95" s="1276"/>
      <c r="X95" s="1276"/>
      <c r="Y95" s="1276"/>
      <c r="Z95" s="1276"/>
      <c r="AA95" s="1276"/>
      <c r="AB95" s="1276"/>
      <c r="AC95" s="1276"/>
      <c r="AD95" s="1276"/>
      <c r="AE95" s="1550"/>
      <c r="AF95" s="1550"/>
      <c r="AG95" s="1550"/>
      <c r="AH95" s="1550"/>
      <c r="AI95" s="1550"/>
      <c r="AJ95" s="1590"/>
      <c r="AK95" s="1590"/>
      <c r="AL95" s="1590"/>
      <c r="AM95" s="1590"/>
      <c r="AN95" s="1590"/>
      <c r="AO95" s="1590"/>
      <c r="AP95" s="1590"/>
      <c r="AQ95" s="1590"/>
      <c r="AR95" s="1590"/>
      <c r="AS95" s="1590"/>
      <c r="AT95" s="1590"/>
      <c r="AU95" s="1590"/>
      <c r="AV95" s="1590"/>
      <c r="AW95" s="1550"/>
      <c r="AX95" s="1550"/>
      <c r="AY95" s="1550"/>
      <c r="AZ95" s="1550"/>
      <c r="BA95" s="1550"/>
      <c r="BB95" s="1550"/>
      <c r="BC95" s="1550"/>
      <c r="BD95" s="1502"/>
      <c r="BE95" s="1502"/>
      <c r="BF95" s="1502"/>
      <c r="BG95" s="1502"/>
      <c r="BH95" s="1502"/>
      <c r="BI95" s="1504"/>
      <c r="BJ95" s="1504"/>
      <c r="BK95" s="1504"/>
      <c r="BL95" s="1504"/>
      <c r="BM95" s="1493"/>
      <c r="BN95" s="1494"/>
      <c r="BO95" s="1494"/>
      <c r="BP95" s="1494"/>
      <c r="BQ95" s="1518"/>
      <c r="BR95" s="2"/>
      <c r="BS95" s="2"/>
      <c r="BT95" s="1730"/>
      <c r="BU95" s="1731"/>
      <c r="BV95" s="1731"/>
      <c r="BW95" s="1731"/>
      <c r="BX95" s="1731"/>
      <c r="BY95" s="1731"/>
      <c r="BZ95" s="1457" t="s">
        <v>40</v>
      </c>
      <c r="CA95" s="1458"/>
      <c r="CB95" s="1458"/>
      <c r="CC95" s="1458"/>
      <c r="CD95" s="1458"/>
      <c r="CE95" s="1458"/>
      <c r="CF95" s="1458"/>
      <c r="CG95" s="1458"/>
      <c r="CH95" s="1458"/>
      <c r="CI95" s="1458"/>
      <c r="CJ95" s="1458"/>
      <c r="CK95" s="1458"/>
      <c r="CL95" s="1458"/>
      <c r="CM95" s="1458"/>
      <c r="CN95" s="1458"/>
      <c r="CO95" s="1459"/>
      <c r="CP95" s="1468" t="s">
        <v>494</v>
      </c>
      <c r="CQ95" s="1469"/>
      <c r="CR95" s="1469"/>
      <c r="CS95" s="1470"/>
      <c r="CT95" s="1224" t="e">
        <f>IF(換算!AO16="","",換算!AO16)</f>
        <v>#N/A</v>
      </c>
      <c r="CU95" s="1225"/>
      <c r="CV95" s="1225"/>
      <c r="CW95" s="1225"/>
      <c r="CX95" s="1225"/>
      <c r="CY95" s="1225"/>
      <c r="CZ95" s="1225"/>
      <c r="DA95" s="1225"/>
      <c r="DB95" s="1225"/>
      <c r="DC95" s="1225"/>
      <c r="DD95" s="1225"/>
      <c r="DE95" s="1225"/>
      <c r="DF95" s="1225"/>
      <c r="DG95" s="1225"/>
      <c r="DH95" s="1225"/>
      <c r="DI95" s="1225"/>
      <c r="DJ95" s="1225"/>
      <c r="DK95" s="1225"/>
      <c r="DL95" s="1226"/>
      <c r="DM95" s="1227"/>
      <c r="DN95" s="6"/>
      <c r="DO95" s="1324"/>
      <c r="DP95" s="1325"/>
      <c r="DQ95" s="1591"/>
      <c r="DR95" s="1591"/>
      <c r="DS95" s="1591"/>
      <c r="DT95" s="1591"/>
      <c r="DU95" s="1785"/>
      <c r="DV95" s="1317"/>
      <c r="DW95" s="1317"/>
      <c r="DX95" s="1317"/>
      <c r="DY95" s="1317"/>
      <c r="DZ95" s="1317"/>
      <c r="EA95" s="1317"/>
      <c r="EB95" s="1317"/>
      <c r="EC95" s="1317"/>
      <c r="ED95" s="1317"/>
      <c r="EE95" s="1317"/>
      <c r="EF95" s="1317"/>
      <c r="EG95" s="1317"/>
      <c r="EH95" s="1317"/>
      <c r="EI95" s="1317"/>
      <c r="EJ95" s="1317"/>
      <c r="EK95" s="1317"/>
      <c r="EL95" s="1317"/>
      <c r="EM95" s="1317"/>
      <c r="EN95" s="1317"/>
      <c r="EO95" s="1317"/>
      <c r="EP95" s="1317"/>
      <c r="EQ95" s="1317"/>
      <c r="ER95" s="1317"/>
      <c r="ES95" s="1317"/>
      <c r="ET95" s="1317"/>
      <c r="EU95" s="1317"/>
      <c r="EV95" s="1317"/>
      <c r="EW95" s="1317"/>
      <c r="EX95" s="1317"/>
      <c r="EY95" s="1317"/>
      <c r="EZ95" s="1317"/>
      <c r="FA95" s="1317"/>
      <c r="FB95" s="1317"/>
      <c r="FC95" s="1317"/>
      <c r="FD95" s="1317"/>
      <c r="FE95" s="1317"/>
      <c r="FF95" s="1317"/>
      <c r="FG95" s="1317"/>
      <c r="FH95" s="1317"/>
      <c r="FI95" s="1317"/>
      <c r="FJ95" s="1317"/>
      <c r="FK95" s="1317"/>
      <c r="FL95" s="1317"/>
      <c r="FM95" s="1317"/>
      <c r="FN95" s="1317"/>
      <c r="FO95" s="1317"/>
      <c r="FP95" s="1330"/>
      <c r="FQ95" s="1591"/>
      <c r="FR95" s="1591"/>
      <c r="FS95" s="1591"/>
      <c r="FT95" s="1591"/>
      <c r="FU95" s="1833"/>
      <c r="FV95" s="1833"/>
      <c r="FW95" s="1833"/>
      <c r="FX95" s="1833"/>
      <c r="FY95" s="1833"/>
      <c r="FZ95" s="1833"/>
      <c r="GA95" s="1833"/>
      <c r="GB95" s="1833"/>
      <c r="GC95" s="1833"/>
      <c r="GD95" s="1833"/>
      <c r="GE95" s="1833"/>
      <c r="GF95" s="1818"/>
      <c r="GG95" s="1818"/>
      <c r="GH95" s="1818"/>
      <c r="GI95" s="1818"/>
      <c r="GJ95" s="1818"/>
      <c r="GK95" s="1818"/>
      <c r="GL95" s="1818"/>
      <c r="GM95" s="1818"/>
      <c r="GN95" s="1818"/>
      <c r="GO95" s="1818"/>
      <c r="GP95" s="1818"/>
      <c r="GQ95" s="1818"/>
      <c r="GR95" s="1818"/>
      <c r="GS95" s="1818"/>
      <c r="GT95" s="1818"/>
      <c r="GU95" s="1818"/>
      <c r="GV95" s="1818"/>
      <c r="GW95" s="1819"/>
      <c r="GX95" s="2"/>
      <c r="GY95" s="1778"/>
      <c r="GZ95" s="1348"/>
      <c r="HA95" s="1348"/>
      <c r="HB95" s="1348"/>
      <c r="HC95" s="1348"/>
      <c r="HD95" s="1349"/>
      <c r="HE95" s="1341"/>
      <c r="HF95" s="1342"/>
      <c r="HG95" s="1342"/>
      <c r="HH95" s="1342"/>
      <c r="HI95" s="1342"/>
      <c r="HJ95" s="1342"/>
      <c r="HK95" s="1342"/>
      <c r="HL95" s="1342"/>
      <c r="HM95" s="1342"/>
      <c r="HN95" s="1342"/>
      <c r="HO95" s="1342"/>
      <c r="HP95" s="1342"/>
      <c r="HQ95" s="1342"/>
      <c r="HR95" s="1342"/>
      <c r="HS95" s="1342"/>
      <c r="HT95" s="1342"/>
      <c r="HU95" s="1342"/>
      <c r="HV95" s="1342"/>
      <c r="HW95" s="1342"/>
      <c r="HX95" s="1135"/>
      <c r="HY95" s="1136"/>
      <c r="HZ95" s="2"/>
    </row>
    <row r="96" spans="1:234" ht="5.25" customHeight="1">
      <c r="A96" s="2000"/>
      <c r="B96" s="2001"/>
      <c r="C96" s="2001"/>
      <c r="D96" s="2001"/>
      <c r="E96" s="2002"/>
      <c r="F96" s="1428"/>
      <c r="G96" s="1430"/>
      <c r="H96" s="1504"/>
      <c r="I96" s="1504"/>
      <c r="J96" s="1504"/>
      <c r="K96" s="1504"/>
      <c r="L96" s="1504"/>
      <c r="M96" s="1504"/>
      <c r="N96" s="1276"/>
      <c r="O96" s="1276"/>
      <c r="P96" s="1276"/>
      <c r="Q96" s="1276"/>
      <c r="R96" s="1276"/>
      <c r="S96" s="1276"/>
      <c r="T96" s="1276"/>
      <c r="U96" s="1276"/>
      <c r="V96" s="1276"/>
      <c r="W96" s="1276"/>
      <c r="X96" s="1276"/>
      <c r="Y96" s="1276"/>
      <c r="Z96" s="1276"/>
      <c r="AA96" s="1276"/>
      <c r="AB96" s="1276"/>
      <c r="AC96" s="1276"/>
      <c r="AD96" s="1276"/>
      <c r="AE96" s="1550"/>
      <c r="AF96" s="1550"/>
      <c r="AG96" s="1550"/>
      <c r="AH96" s="1550"/>
      <c r="AI96" s="1550"/>
      <c r="AJ96" s="1590"/>
      <c r="AK96" s="1590"/>
      <c r="AL96" s="1590"/>
      <c r="AM96" s="1590"/>
      <c r="AN96" s="1590"/>
      <c r="AO96" s="1590"/>
      <c r="AP96" s="1590"/>
      <c r="AQ96" s="1590"/>
      <c r="AR96" s="1590"/>
      <c r="AS96" s="1590"/>
      <c r="AT96" s="1590"/>
      <c r="AU96" s="1590"/>
      <c r="AV96" s="1590"/>
      <c r="AW96" s="1550"/>
      <c r="AX96" s="1550"/>
      <c r="AY96" s="1550"/>
      <c r="AZ96" s="1550"/>
      <c r="BA96" s="1550"/>
      <c r="BB96" s="1550"/>
      <c r="BC96" s="1550"/>
      <c r="BD96" s="1502"/>
      <c r="BE96" s="1502"/>
      <c r="BF96" s="1502"/>
      <c r="BG96" s="1502"/>
      <c r="BH96" s="1502"/>
      <c r="BI96" s="1504"/>
      <c r="BJ96" s="1504"/>
      <c r="BK96" s="1504"/>
      <c r="BL96" s="1504"/>
      <c r="BM96" s="1493"/>
      <c r="BN96" s="1494"/>
      <c r="BO96" s="1494"/>
      <c r="BP96" s="1494"/>
      <c r="BQ96" s="1518"/>
      <c r="BR96" s="2"/>
      <c r="BS96" s="2"/>
      <c r="BT96" s="1730"/>
      <c r="BU96" s="1731"/>
      <c r="BV96" s="1731"/>
      <c r="BW96" s="1731"/>
      <c r="BX96" s="1731"/>
      <c r="BY96" s="1731"/>
      <c r="BZ96" s="1460"/>
      <c r="CA96" s="1461"/>
      <c r="CB96" s="1461"/>
      <c r="CC96" s="1461"/>
      <c r="CD96" s="1461"/>
      <c r="CE96" s="1461"/>
      <c r="CF96" s="1461"/>
      <c r="CG96" s="1461"/>
      <c r="CH96" s="1461"/>
      <c r="CI96" s="1461"/>
      <c r="CJ96" s="1461"/>
      <c r="CK96" s="1461"/>
      <c r="CL96" s="1461"/>
      <c r="CM96" s="1461"/>
      <c r="CN96" s="1461"/>
      <c r="CO96" s="1462"/>
      <c r="CP96" s="1451"/>
      <c r="CQ96" s="1452"/>
      <c r="CR96" s="1452"/>
      <c r="CS96" s="1453"/>
      <c r="CT96" s="1224"/>
      <c r="CU96" s="1225"/>
      <c r="CV96" s="1225"/>
      <c r="CW96" s="1225"/>
      <c r="CX96" s="1225"/>
      <c r="CY96" s="1225"/>
      <c r="CZ96" s="1225"/>
      <c r="DA96" s="1225"/>
      <c r="DB96" s="1225"/>
      <c r="DC96" s="1225"/>
      <c r="DD96" s="1225"/>
      <c r="DE96" s="1225"/>
      <c r="DF96" s="1225"/>
      <c r="DG96" s="1225"/>
      <c r="DH96" s="1225"/>
      <c r="DI96" s="1225"/>
      <c r="DJ96" s="1225"/>
      <c r="DK96" s="1225"/>
      <c r="DL96" s="1228"/>
      <c r="DM96" s="1229"/>
      <c r="DN96" s="6"/>
      <c r="DO96" s="1320">
        <v>3</v>
      </c>
      <c r="DP96" s="1321"/>
      <c r="DQ96" s="1318" t="s">
        <v>7</v>
      </c>
      <c r="DR96" s="1318"/>
      <c r="DS96" s="1318"/>
      <c r="DT96" s="1318"/>
      <c r="DU96" s="1293"/>
      <c r="DV96" s="1145"/>
      <c r="DW96" s="1145"/>
      <c r="DX96" s="1145"/>
      <c r="DY96" s="1145"/>
      <c r="DZ96" s="1145"/>
      <c r="EA96" s="1145"/>
      <c r="EB96" s="1145"/>
      <c r="EC96" s="1145"/>
      <c r="ED96" s="1145"/>
      <c r="EE96" s="1145"/>
      <c r="EF96" s="1145"/>
      <c r="EG96" s="1145"/>
      <c r="EH96" s="1145"/>
      <c r="EI96" s="1145"/>
      <c r="EJ96" s="1145"/>
      <c r="EK96" s="1145"/>
      <c r="EL96" s="1145"/>
      <c r="EM96" s="1145"/>
      <c r="EN96" s="1145"/>
      <c r="EO96" s="1145"/>
      <c r="EP96" s="1145"/>
      <c r="EQ96" s="1145"/>
      <c r="ER96" s="1145"/>
      <c r="ES96" s="1158"/>
      <c r="ET96" s="1298" t="s">
        <v>17</v>
      </c>
      <c r="EU96" s="1298"/>
      <c r="EV96" s="1298"/>
      <c r="EW96" s="1298"/>
      <c r="EX96" s="1293"/>
      <c r="EY96" s="1145"/>
      <c r="EZ96" s="1145"/>
      <c r="FA96" s="1145"/>
      <c r="FB96" s="1145"/>
      <c r="FC96" s="1158"/>
      <c r="FD96" s="1345" t="s">
        <v>15</v>
      </c>
      <c r="FE96" s="1345"/>
      <c r="FF96" s="1345"/>
      <c r="FG96" s="1345"/>
      <c r="FH96" s="1293"/>
      <c r="FI96" s="1145"/>
      <c r="FJ96" s="1145"/>
      <c r="FK96" s="1145"/>
      <c r="FL96" s="1145"/>
      <c r="FM96" s="1145"/>
      <c r="FN96" s="1145"/>
      <c r="FO96" s="1145"/>
      <c r="FP96" s="1145"/>
      <c r="FQ96" s="1145"/>
      <c r="FR96" s="1145"/>
      <c r="FS96" s="1145"/>
      <c r="FT96" s="1145"/>
      <c r="FU96" s="1145"/>
      <c r="FV96" s="1145"/>
      <c r="FW96" s="1158"/>
      <c r="FX96" s="1345" t="s">
        <v>127</v>
      </c>
      <c r="FY96" s="1345"/>
      <c r="FZ96" s="1345"/>
      <c r="GA96" s="1345"/>
      <c r="GB96" s="1345"/>
      <c r="GC96" s="1345"/>
      <c r="GD96" s="1345"/>
      <c r="GE96" s="1345"/>
      <c r="GF96" s="1345"/>
      <c r="GG96" s="1345"/>
      <c r="GH96" s="1293"/>
      <c r="GI96" s="1145"/>
      <c r="GJ96" s="1145"/>
      <c r="GK96" s="1145"/>
      <c r="GL96" s="1145"/>
      <c r="GM96" s="1145"/>
      <c r="GN96" s="1145"/>
      <c r="GO96" s="1145"/>
      <c r="GP96" s="1145"/>
      <c r="GQ96" s="1145"/>
      <c r="GR96" s="1145"/>
      <c r="GS96" s="1145"/>
      <c r="GT96" s="1145"/>
      <c r="GU96" s="1145"/>
      <c r="GV96" s="1145"/>
      <c r="GW96" s="1245"/>
      <c r="GX96" s="2"/>
      <c r="GY96" s="1778"/>
      <c r="GZ96" s="1348"/>
      <c r="HA96" s="1348"/>
      <c r="HB96" s="1348"/>
      <c r="HC96" s="1348"/>
      <c r="HD96" s="1349"/>
      <c r="HE96" s="1149"/>
      <c r="HF96" s="1150"/>
      <c r="HG96" s="1150"/>
      <c r="HH96" s="1150"/>
      <c r="HI96" s="1150"/>
      <c r="HJ96" s="1150"/>
      <c r="HK96" s="1150"/>
      <c r="HL96" s="1150"/>
      <c r="HM96" s="1150"/>
      <c r="HN96" s="1150"/>
      <c r="HO96" s="1150"/>
      <c r="HP96" s="1150"/>
      <c r="HQ96" s="1150"/>
      <c r="HR96" s="1150"/>
      <c r="HS96" s="1150"/>
      <c r="HT96" s="1150"/>
      <c r="HU96" s="1150"/>
      <c r="HV96" s="1150"/>
      <c r="HW96" s="1150"/>
      <c r="HX96" s="1135"/>
      <c r="HY96" s="1136"/>
      <c r="HZ96" s="2"/>
    </row>
    <row r="97" spans="1:234" ht="5.25" customHeight="1">
      <c r="A97" s="2000"/>
      <c r="B97" s="2001"/>
      <c r="C97" s="2001"/>
      <c r="D97" s="2001"/>
      <c r="E97" s="2002"/>
      <c r="F97" s="1428"/>
      <c r="G97" s="1430"/>
      <c r="H97" s="1504"/>
      <c r="I97" s="1504"/>
      <c r="J97" s="1504"/>
      <c r="K97" s="1504"/>
      <c r="L97" s="1504"/>
      <c r="M97" s="1504"/>
      <c r="N97" s="1276"/>
      <c r="O97" s="1276"/>
      <c r="P97" s="1276"/>
      <c r="Q97" s="1276"/>
      <c r="R97" s="1276"/>
      <c r="S97" s="1276"/>
      <c r="T97" s="1276"/>
      <c r="U97" s="1276"/>
      <c r="V97" s="1276"/>
      <c r="W97" s="1276"/>
      <c r="X97" s="1276"/>
      <c r="Y97" s="1276"/>
      <c r="Z97" s="1276"/>
      <c r="AA97" s="1276"/>
      <c r="AB97" s="1276"/>
      <c r="AC97" s="1276"/>
      <c r="AD97" s="1276"/>
      <c r="AE97" s="1550"/>
      <c r="AF97" s="1550"/>
      <c r="AG97" s="1550"/>
      <c r="AH97" s="1550"/>
      <c r="AI97" s="1550"/>
      <c r="AJ97" s="1590"/>
      <c r="AK97" s="1590"/>
      <c r="AL97" s="1590"/>
      <c r="AM97" s="1590"/>
      <c r="AN97" s="1590"/>
      <c r="AO97" s="1590"/>
      <c r="AP97" s="1590"/>
      <c r="AQ97" s="1590"/>
      <c r="AR97" s="1590"/>
      <c r="AS97" s="1590"/>
      <c r="AT97" s="1590"/>
      <c r="AU97" s="1590"/>
      <c r="AV97" s="1590"/>
      <c r="AW97" s="1550"/>
      <c r="AX97" s="1550"/>
      <c r="AY97" s="1550"/>
      <c r="AZ97" s="1550"/>
      <c r="BA97" s="1550"/>
      <c r="BB97" s="1550"/>
      <c r="BC97" s="1550"/>
      <c r="BD97" s="1502"/>
      <c r="BE97" s="1502"/>
      <c r="BF97" s="1502"/>
      <c r="BG97" s="1502"/>
      <c r="BH97" s="1502"/>
      <c r="BI97" s="1504"/>
      <c r="BJ97" s="1504"/>
      <c r="BK97" s="1504"/>
      <c r="BL97" s="1504"/>
      <c r="BM97" s="1495"/>
      <c r="BN97" s="1496"/>
      <c r="BO97" s="1496"/>
      <c r="BP97" s="1496"/>
      <c r="BQ97" s="1519"/>
      <c r="BR97" s="2"/>
      <c r="BS97" s="2"/>
      <c r="BT97" s="1730"/>
      <c r="BU97" s="1731"/>
      <c r="BV97" s="1731"/>
      <c r="BW97" s="1731"/>
      <c r="BX97" s="1731"/>
      <c r="BY97" s="1731"/>
      <c r="BZ97" s="1555"/>
      <c r="CA97" s="1556"/>
      <c r="CB97" s="1556"/>
      <c r="CC97" s="1556"/>
      <c r="CD97" s="1556"/>
      <c r="CE97" s="1556"/>
      <c r="CF97" s="1556"/>
      <c r="CG97" s="1556"/>
      <c r="CH97" s="1556"/>
      <c r="CI97" s="1556"/>
      <c r="CJ97" s="1556"/>
      <c r="CK97" s="1556"/>
      <c r="CL97" s="1556"/>
      <c r="CM97" s="1556"/>
      <c r="CN97" s="1556"/>
      <c r="CO97" s="1557"/>
      <c r="CP97" s="1481"/>
      <c r="CQ97" s="1482"/>
      <c r="CR97" s="1482"/>
      <c r="CS97" s="1483"/>
      <c r="CT97" s="1511"/>
      <c r="CU97" s="1512"/>
      <c r="CV97" s="1512"/>
      <c r="CW97" s="1512"/>
      <c r="CX97" s="1512"/>
      <c r="CY97" s="1512"/>
      <c r="CZ97" s="1512"/>
      <c r="DA97" s="1512"/>
      <c r="DB97" s="1512"/>
      <c r="DC97" s="1512"/>
      <c r="DD97" s="1512"/>
      <c r="DE97" s="1512"/>
      <c r="DF97" s="1512"/>
      <c r="DG97" s="1512"/>
      <c r="DH97" s="1512"/>
      <c r="DI97" s="1512"/>
      <c r="DJ97" s="1512"/>
      <c r="DK97" s="1512"/>
      <c r="DL97" s="1313"/>
      <c r="DM97" s="1314"/>
      <c r="DN97" s="6"/>
      <c r="DO97" s="1322"/>
      <c r="DP97" s="1323"/>
      <c r="DQ97" s="1319"/>
      <c r="DR97" s="1319"/>
      <c r="DS97" s="1319"/>
      <c r="DT97" s="1319"/>
      <c r="DU97" s="1294"/>
      <c r="DV97" s="1246"/>
      <c r="DW97" s="1246"/>
      <c r="DX97" s="1246"/>
      <c r="DY97" s="1246"/>
      <c r="DZ97" s="1246"/>
      <c r="EA97" s="1246"/>
      <c r="EB97" s="1246"/>
      <c r="EC97" s="1246"/>
      <c r="ED97" s="1246"/>
      <c r="EE97" s="1246"/>
      <c r="EF97" s="1246"/>
      <c r="EG97" s="1246"/>
      <c r="EH97" s="1246"/>
      <c r="EI97" s="1246"/>
      <c r="EJ97" s="1246"/>
      <c r="EK97" s="1246"/>
      <c r="EL97" s="1246"/>
      <c r="EM97" s="1246"/>
      <c r="EN97" s="1246"/>
      <c r="EO97" s="1246"/>
      <c r="EP97" s="1246"/>
      <c r="EQ97" s="1246"/>
      <c r="ER97" s="1246"/>
      <c r="ES97" s="1295"/>
      <c r="ET97" s="1300"/>
      <c r="EU97" s="1300"/>
      <c r="EV97" s="1300"/>
      <c r="EW97" s="1300"/>
      <c r="EX97" s="1294"/>
      <c r="EY97" s="1246"/>
      <c r="EZ97" s="1246"/>
      <c r="FA97" s="1246"/>
      <c r="FB97" s="1246"/>
      <c r="FC97" s="1295"/>
      <c r="FD97" s="1348"/>
      <c r="FE97" s="1348"/>
      <c r="FF97" s="1348"/>
      <c r="FG97" s="1348"/>
      <c r="FH97" s="1294"/>
      <c r="FI97" s="1246"/>
      <c r="FJ97" s="1246"/>
      <c r="FK97" s="1246"/>
      <c r="FL97" s="1246"/>
      <c r="FM97" s="1246"/>
      <c r="FN97" s="1246"/>
      <c r="FO97" s="1246"/>
      <c r="FP97" s="1246"/>
      <c r="FQ97" s="1246"/>
      <c r="FR97" s="1246"/>
      <c r="FS97" s="1246"/>
      <c r="FT97" s="1246"/>
      <c r="FU97" s="1246"/>
      <c r="FV97" s="1246"/>
      <c r="FW97" s="1295"/>
      <c r="FX97" s="1348"/>
      <c r="FY97" s="1348"/>
      <c r="FZ97" s="1348"/>
      <c r="GA97" s="1348"/>
      <c r="GB97" s="1348"/>
      <c r="GC97" s="1348"/>
      <c r="GD97" s="1348"/>
      <c r="GE97" s="1348"/>
      <c r="GF97" s="1348"/>
      <c r="GG97" s="1348"/>
      <c r="GH97" s="1294"/>
      <c r="GI97" s="1246"/>
      <c r="GJ97" s="1246"/>
      <c r="GK97" s="1246"/>
      <c r="GL97" s="1246"/>
      <c r="GM97" s="1246"/>
      <c r="GN97" s="1246"/>
      <c r="GO97" s="1246"/>
      <c r="GP97" s="1246"/>
      <c r="GQ97" s="1246"/>
      <c r="GR97" s="1246"/>
      <c r="GS97" s="1246"/>
      <c r="GT97" s="1246"/>
      <c r="GU97" s="1246"/>
      <c r="GV97" s="1246"/>
      <c r="GW97" s="1247"/>
      <c r="GX97" s="2"/>
      <c r="GY97" s="1778"/>
      <c r="GZ97" s="1348"/>
      <c r="HA97" s="1348"/>
      <c r="HB97" s="1348"/>
      <c r="HC97" s="1348"/>
      <c r="HD97" s="1349"/>
      <c r="HE97" s="1139"/>
      <c r="HF97" s="1140"/>
      <c r="HG97" s="1140"/>
      <c r="HH97" s="1140"/>
      <c r="HI97" s="1140"/>
      <c r="HJ97" s="1140"/>
      <c r="HK97" s="1140"/>
      <c r="HL97" s="1140"/>
      <c r="HM97" s="1140"/>
      <c r="HN97" s="1140"/>
      <c r="HO97" s="1140"/>
      <c r="HP97" s="1140"/>
      <c r="HQ97" s="1140"/>
      <c r="HR97" s="1140"/>
      <c r="HS97" s="1140"/>
      <c r="HT97" s="1140"/>
      <c r="HU97" s="1140"/>
      <c r="HV97" s="1140"/>
      <c r="HW97" s="1140"/>
      <c r="HX97" s="1135"/>
      <c r="HY97" s="1136"/>
      <c r="HZ97" s="2"/>
    </row>
    <row r="98" spans="1:234" ht="5.25" customHeight="1">
      <c r="A98" s="2000"/>
      <c r="B98" s="2001"/>
      <c r="C98" s="2001"/>
      <c r="D98" s="2001"/>
      <c r="E98" s="2002"/>
      <c r="F98" s="1428"/>
      <c r="G98" s="1430"/>
      <c r="H98" s="1563" t="s">
        <v>8</v>
      </c>
      <c r="I98" s="1552"/>
      <c r="J98" s="1552"/>
      <c r="K98" s="1552"/>
      <c r="L98" s="1552"/>
      <c r="M98" s="1552"/>
      <c r="N98" s="1552"/>
      <c r="O98" s="1552"/>
      <c r="P98" s="1552"/>
      <c r="Q98" s="1552"/>
      <c r="R98" s="1552"/>
      <c r="S98" s="1564"/>
      <c r="T98" s="1531" t="str">
        <f>IF(入力シート!Y64&gt;=3,IF(入力シート!$Y$58&gt;15,入力シート!AF58,""),"")</f>
        <v/>
      </c>
      <c r="U98" s="1569"/>
      <c r="V98" s="1570"/>
      <c r="W98" s="1547" t="str">
        <f>IF(入力シート!Y64&gt;=3,IF(入力シート!$Y$58&gt;15,入力シート!AG58,""),"")</f>
        <v/>
      </c>
      <c r="X98" s="1251"/>
      <c r="Y98" s="1561"/>
      <c r="Z98" s="1547" t="str">
        <f>IF(入力シート!Y64&gt;=3,IF(入力シート!$Y$58&gt;15,入力シート!AH58,""),"")</f>
        <v/>
      </c>
      <c r="AA98" s="1251"/>
      <c r="AB98" s="1561"/>
      <c r="AC98" s="1547" t="str">
        <f>IF(入力シート!Y64&gt;=3,IF(入力シート!$Y$58&gt;15,入力シート!AI58,""),"")</f>
        <v/>
      </c>
      <c r="AD98" s="1251"/>
      <c r="AE98" s="1589"/>
      <c r="AF98" s="1580" t="str">
        <f>IF(入力シート!Y64&gt;=3,IF(入力シート!$Y$58&gt;15,入力シート!AJ58,""),"")</f>
        <v/>
      </c>
      <c r="AG98" s="1581"/>
      <c r="AH98" s="1589"/>
      <c r="AI98" s="1580" t="str">
        <f>IF(入力シート!Y64&gt;=3,IF(入力シート!$Y$58&gt;15,入力シート!AK58,""),"")</f>
        <v/>
      </c>
      <c r="AJ98" s="1581"/>
      <c r="AK98" s="1581"/>
      <c r="AL98" s="1580" t="str">
        <f>IF(入力シート!Y64&gt;=3,IF(入力シート!$Y$58&gt;15,入力シート!AL58,""),"")</f>
        <v/>
      </c>
      <c r="AM98" s="1581"/>
      <c r="AN98" s="1589"/>
      <c r="AO98" s="1580" t="str">
        <f>IF(入力シート!Y64&gt;=3,IF(入力シート!$Y$58&gt;15,入力シート!AM58,""),"")</f>
        <v/>
      </c>
      <c r="AP98" s="1581"/>
      <c r="AQ98" s="1589"/>
      <c r="AR98" s="1580" t="str">
        <f>IF(入力シート!Y64&gt;=3,IF(入力シート!$Y$58&gt;15,入力シート!AN58,""),"")</f>
        <v/>
      </c>
      <c r="AS98" s="1581"/>
      <c r="AT98" s="1589"/>
      <c r="AU98" s="1580" t="str">
        <f>IF(入力シート!Y64&gt;=3,IF(入力シート!$Y$58&gt;15,入力シート!AO58,""),"")</f>
        <v/>
      </c>
      <c r="AV98" s="1581"/>
      <c r="AW98" s="1589"/>
      <c r="AX98" s="1580" t="str">
        <f>IF(入力シート!Y64&gt;=3,IF(入力シート!$Y$58&gt;15,入力シート!AP58,""),"")</f>
        <v/>
      </c>
      <c r="AY98" s="1581"/>
      <c r="AZ98" s="1589"/>
      <c r="BA98" s="1580" t="str">
        <f>IF(入力シート!Y64&gt;=3,IF(入力シート!$Y$58&gt;15,入力シート!AQ58,""),"")</f>
        <v/>
      </c>
      <c r="BB98" s="1581"/>
      <c r="BC98" s="1582"/>
      <c r="BD98" s="1215" t="s">
        <v>86</v>
      </c>
      <c r="BE98" s="1216"/>
      <c r="BF98" s="1216"/>
      <c r="BG98" s="1216"/>
      <c r="BH98" s="1217"/>
      <c r="BI98" s="1888" t="str">
        <f>IF(入力シート!Y64&gt;=3,IF(入力シート!Y58&gt;15,入力シート!AT58,""),"")</f>
        <v/>
      </c>
      <c r="BJ98" s="1241"/>
      <c r="BK98" s="1241"/>
      <c r="BL98" s="1241"/>
      <c r="BM98" s="1194"/>
      <c r="BN98" s="1551" t="s">
        <v>85</v>
      </c>
      <c r="BO98" s="1552"/>
      <c r="BP98" s="1552"/>
      <c r="BQ98" s="1552"/>
      <c r="BR98" s="2"/>
      <c r="BS98" s="2"/>
      <c r="BT98" s="1728" t="s">
        <v>63</v>
      </c>
      <c r="BU98" s="1729"/>
      <c r="BV98" s="1729"/>
      <c r="BW98" s="1729"/>
      <c r="BX98" s="1729"/>
      <c r="BY98" s="1729"/>
      <c r="BZ98" s="1900" t="s">
        <v>475</v>
      </c>
      <c r="CA98" s="1901"/>
      <c r="CB98" s="1901"/>
      <c r="CC98" s="1901"/>
      <c r="CD98" s="1901"/>
      <c r="CE98" s="1901"/>
      <c r="CF98" s="1901"/>
      <c r="CG98" s="1901"/>
      <c r="CH98" s="1901"/>
      <c r="CI98" s="1901"/>
      <c r="CJ98" s="1901"/>
      <c r="CK98" s="1901"/>
      <c r="CL98" s="1901"/>
      <c r="CM98" s="1901"/>
      <c r="CN98" s="1901"/>
      <c r="CO98" s="1902"/>
      <c r="CP98" s="1471" t="s">
        <v>495</v>
      </c>
      <c r="CQ98" s="1472"/>
      <c r="CR98" s="1472"/>
      <c r="CS98" s="1473"/>
      <c r="CT98" s="1652" t="str">
        <f>IF(換算!AS11=0,"",換算!AS11)</f>
        <v/>
      </c>
      <c r="CU98" s="1653"/>
      <c r="CV98" s="1653"/>
      <c r="CW98" s="1653"/>
      <c r="CX98" s="1653"/>
      <c r="CY98" s="1653"/>
      <c r="CZ98" s="1653"/>
      <c r="DA98" s="1653"/>
      <c r="DB98" s="1653"/>
      <c r="DC98" s="1653"/>
      <c r="DD98" s="1653"/>
      <c r="DE98" s="1653"/>
      <c r="DF98" s="1653"/>
      <c r="DG98" s="1653"/>
      <c r="DH98" s="1653"/>
      <c r="DI98" s="1653"/>
      <c r="DJ98" s="1653"/>
      <c r="DK98" s="1653"/>
      <c r="DL98" s="1228"/>
      <c r="DM98" s="1229"/>
      <c r="DN98" s="6"/>
      <c r="DO98" s="1322"/>
      <c r="DP98" s="1323"/>
      <c r="DQ98" s="1319"/>
      <c r="DR98" s="1319"/>
      <c r="DS98" s="1319"/>
      <c r="DT98" s="1319"/>
      <c r="DU98" s="1294"/>
      <c r="DV98" s="1246"/>
      <c r="DW98" s="1246"/>
      <c r="DX98" s="1246"/>
      <c r="DY98" s="1246"/>
      <c r="DZ98" s="1246"/>
      <c r="EA98" s="1246"/>
      <c r="EB98" s="1246"/>
      <c r="EC98" s="1246"/>
      <c r="ED98" s="1246"/>
      <c r="EE98" s="1246"/>
      <c r="EF98" s="1246"/>
      <c r="EG98" s="1246"/>
      <c r="EH98" s="1246"/>
      <c r="EI98" s="1246"/>
      <c r="EJ98" s="1246"/>
      <c r="EK98" s="1246"/>
      <c r="EL98" s="1246"/>
      <c r="EM98" s="1246"/>
      <c r="EN98" s="1246"/>
      <c r="EO98" s="1246"/>
      <c r="EP98" s="1246"/>
      <c r="EQ98" s="1246"/>
      <c r="ER98" s="1246"/>
      <c r="ES98" s="1295"/>
      <c r="ET98" s="1300"/>
      <c r="EU98" s="1300"/>
      <c r="EV98" s="1300"/>
      <c r="EW98" s="1300"/>
      <c r="EX98" s="1294"/>
      <c r="EY98" s="1246"/>
      <c r="EZ98" s="1246"/>
      <c r="FA98" s="1246"/>
      <c r="FB98" s="1246"/>
      <c r="FC98" s="1295"/>
      <c r="FD98" s="1348"/>
      <c r="FE98" s="1348"/>
      <c r="FF98" s="1348"/>
      <c r="FG98" s="1348"/>
      <c r="FH98" s="1294"/>
      <c r="FI98" s="1246"/>
      <c r="FJ98" s="1246"/>
      <c r="FK98" s="1246"/>
      <c r="FL98" s="1246"/>
      <c r="FM98" s="1246"/>
      <c r="FN98" s="1246"/>
      <c r="FO98" s="1246"/>
      <c r="FP98" s="1246"/>
      <c r="FQ98" s="1246"/>
      <c r="FR98" s="1246"/>
      <c r="FS98" s="1246"/>
      <c r="FT98" s="1246"/>
      <c r="FU98" s="1246"/>
      <c r="FV98" s="1246"/>
      <c r="FW98" s="1295"/>
      <c r="FX98" s="1348"/>
      <c r="FY98" s="1348"/>
      <c r="FZ98" s="1348"/>
      <c r="GA98" s="1348"/>
      <c r="GB98" s="1348"/>
      <c r="GC98" s="1348"/>
      <c r="GD98" s="1348"/>
      <c r="GE98" s="1348"/>
      <c r="GF98" s="1348"/>
      <c r="GG98" s="1348"/>
      <c r="GH98" s="1294"/>
      <c r="GI98" s="1246"/>
      <c r="GJ98" s="1246"/>
      <c r="GK98" s="1246"/>
      <c r="GL98" s="1246"/>
      <c r="GM98" s="1246"/>
      <c r="GN98" s="1246"/>
      <c r="GO98" s="1246"/>
      <c r="GP98" s="1246"/>
      <c r="GQ98" s="1246"/>
      <c r="GR98" s="1246"/>
      <c r="GS98" s="1246"/>
      <c r="GT98" s="1246"/>
      <c r="GU98" s="1246"/>
      <c r="GV98" s="1246"/>
      <c r="GW98" s="1247"/>
      <c r="GX98" s="2"/>
      <c r="GY98" s="1811" t="s">
        <v>139</v>
      </c>
      <c r="GZ98" s="1345"/>
      <c r="HA98" s="1345"/>
      <c r="HB98" s="1345"/>
      <c r="HC98" s="1345"/>
      <c r="HD98" s="1345"/>
      <c r="HE98" s="1345"/>
      <c r="HF98" s="1345"/>
      <c r="HG98" s="1345"/>
      <c r="HH98" s="1215" t="s">
        <v>136</v>
      </c>
      <c r="HI98" s="1216"/>
      <c r="HJ98" s="1216"/>
      <c r="HK98" s="1216"/>
      <c r="HL98" s="1216"/>
      <c r="HM98" s="1216"/>
      <c r="HN98" s="1216"/>
      <c r="HO98" s="1216"/>
      <c r="HP98" s="1216"/>
      <c r="HQ98" s="1216"/>
      <c r="HR98" s="1216"/>
      <c r="HS98" s="1216"/>
      <c r="HT98" s="1216"/>
      <c r="HU98" s="1216"/>
      <c r="HV98" s="1216"/>
      <c r="HW98" s="1216"/>
      <c r="HX98" s="1216"/>
      <c r="HY98" s="1216"/>
      <c r="HZ98" s="2"/>
    </row>
    <row r="99" spans="1:234" ht="5.25" customHeight="1">
      <c r="A99" s="2000"/>
      <c r="B99" s="2001"/>
      <c r="C99" s="2001"/>
      <c r="D99" s="2001"/>
      <c r="E99" s="2002"/>
      <c r="F99" s="1428"/>
      <c r="G99" s="1430"/>
      <c r="H99" s="1218"/>
      <c r="I99" s="1219"/>
      <c r="J99" s="1219"/>
      <c r="K99" s="1219"/>
      <c r="L99" s="1219"/>
      <c r="M99" s="1219"/>
      <c r="N99" s="1219"/>
      <c r="O99" s="1219"/>
      <c r="P99" s="1219"/>
      <c r="Q99" s="1219"/>
      <c r="R99" s="1219"/>
      <c r="S99" s="1220"/>
      <c r="T99" s="1586"/>
      <c r="U99" s="1587"/>
      <c r="V99" s="1588"/>
      <c r="W99" s="1548"/>
      <c r="X99" s="1549"/>
      <c r="Y99" s="1562"/>
      <c r="Z99" s="1548"/>
      <c r="AA99" s="1549"/>
      <c r="AB99" s="1562"/>
      <c r="AC99" s="1548"/>
      <c r="AD99" s="1549"/>
      <c r="AE99" s="1562"/>
      <c r="AF99" s="1548"/>
      <c r="AG99" s="1549"/>
      <c r="AH99" s="1562"/>
      <c r="AI99" s="1548"/>
      <c r="AJ99" s="1549"/>
      <c r="AK99" s="1549"/>
      <c r="AL99" s="1548"/>
      <c r="AM99" s="1549"/>
      <c r="AN99" s="1562"/>
      <c r="AO99" s="1548"/>
      <c r="AP99" s="1549"/>
      <c r="AQ99" s="1562"/>
      <c r="AR99" s="1548"/>
      <c r="AS99" s="1549"/>
      <c r="AT99" s="1562"/>
      <c r="AU99" s="1548"/>
      <c r="AV99" s="1549"/>
      <c r="AW99" s="1562"/>
      <c r="AX99" s="1548"/>
      <c r="AY99" s="1549"/>
      <c r="AZ99" s="1562"/>
      <c r="BA99" s="1548"/>
      <c r="BB99" s="1549"/>
      <c r="BC99" s="1592"/>
      <c r="BD99" s="1218"/>
      <c r="BE99" s="1219"/>
      <c r="BF99" s="1219"/>
      <c r="BG99" s="1219"/>
      <c r="BH99" s="1220"/>
      <c r="BI99" s="1559"/>
      <c r="BJ99" s="1243"/>
      <c r="BK99" s="1243"/>
      <c r="BL99" s="1243"/>
      <c r="BM99" s="1560"/>
      <c r="BN99" s="1553"/>
      <c r="BO99" s="1219"/>
      <c r="BP99" s="1219"/>
      <c r="BQ99" s="1219"/>
      <c r="BR99" s="2"/>
      <c r="BS99" s="2"/>
      <c r="BT99" s="1730"/>
      <c r="BU99" s="1731"/>
      <c r="BV99" s="1731"/>
      <c r="BW99" s="1731"/>
      <c r="BX99" s="1731"/>
      <c r="BY99" s="1731"/>
      <c r="BZ99" s="1753"/>
      <c r="CA99" s="1754"/>
      <c r="CB99" s="1754"/>
      <c r="CC99" s="1754"/>
      <c r="CD99" s="1754"/>
      <c r="CE99" s="1754"/>
      <c r="CF99" s="1754"/>
      <c r="CG99" s="1754"/>
      <c r="CH99" s="1754"/>
      <c r="CI99" s="1754"/>
      <c r="CJ99" s="1754"/>
      <c r="CK99" s="1754"/>
      <c r="CL99" s="1754"/>
      <c r="CM99" s="1754"/>
      <c r="CN99" s="1754"/>
      <c r="CO99" s="1755"/>
      <c r="CP99" s="1474"/>
      <c r="CQ99" s="1475"/>
      <c r="CR99" s="1475"/>
      <c r="CS99" s="1476"/>
      <c r="CT99" s="1224"/>
      <c r="CU99" s="1225"/>
      <c r="CV99" s="1225"/>
      <c r="CW99" s="1225"/>
      <c r="CX99" s="1225"/>
      <c r="CY99" s="1225"/>
      <c r="CZ99" s="1225"/>
      <c r="DA99" s="1225"/>
      <c r="DB99" s="1225"/>
      <c r="DC99" s="1225"/>
      <c r="DD99" s="1225"/>
      <c r="DE99" s="1225"/>
      <c r="DF99" s="1225"/>
      <c r="DG99" s="1225"/>
      <c r="DH99" s="1225"/>
      <c r="DI99" s="1225"/>
      <c r="DJ99" s="1225"/>
      <c r="DK99" s="1225"/>
      <c r="DL99" s="1228"/>
      <c r="DM99" s="1229"/>
      <c r="DN99" s="6"/>
      <c r="DO99" s="1322"/>
      <c r="DP99" s="1323"/>
      <c r="DQ99" s="1319"/>
      <c r="DR99" s="1319"/>
      <c r="DS99" s="1319"/>
      <c r="DT99" s="1319"/>
      <c r="DU99" s="1296"/>
      <c r="DV99" s="1146"/>
      <c r="DW99" s="1146"/>
      <c r="DX99" s="1146"/>
      <c r="DY99" s="1146"/>
      <c r="DZ99" s="1146"/>
      <c r="EA99" s="1146"/>
      <c r="EB99" s="1146"/>
      <c r="EC99" s="1146"/>
      <c r="ED99" s="1146"/>
      <c r="EE99" s="1146"/>
      <c r="EF99" s="1146"/>
      <c r="EG99" s="1146"/>
      <c r="EH99" s="1146"/>
      <c r="EI99" s="1146"/>
      <c r="EJ99" s="1146"/>
      <c r="EK99" s="1146"/>
      <c r="EL99" s="1146"/>
      <c r="EM99" s="1146"/>
      <c r="EN99" s="1146"/>
      <c r="EO99" s="1146"/>
      <c r="EP99" s="1146"/>
      <c r="EQ99" s="1146"/>
      <c r="ER99" s="1146"/>
      <c r="ES99" s="1159"/>
      <c r="ET99" s="1300"/>
      <c r="EU99" s="1300"/>
      <c r="EV99" s="1300"/>
      <c r="EW99" s="1300"/>
      <c r="EX99" s="1296"/>
      <c r="EY99" s="1146"/>
      <c r="EZ99" s="1146"/>
      <c r="FA99" s="1146"/>
      <c r="FB99" s="1146"/>
      <c r="FC99" s="1159"/>
      <c r="FD99" s="1348"/>
      <c r="FE99" s="1348"/>
      <c r="FF99" s="1348"/>
      <c r="FG99" s="1348"/>
      <c r="FH99" s="1296"/>
      <c r="FI99" s="1146"/>
      <c r="FJ99" s="1146"/>
      <c r="FK99" s="1146"/>
      <c r="FL99" s="1146"/>
      <c r="FM99" s="1146"/>
      <c r="FN99" s="1146"/>
      <c r="FO99" s="1146"/>
      <c r="FP99" s="1146"/>
      <c r="FQ99" s="1146"/>
      <c r="FR99" s="1146"/>
      <c r="FS99" s="1146"/>
      <c r="FT99" s="1146"/>
      <c r="FU99" s="1146"/>
      <c r="FV99" s="1146"/>
      <c r="FW99" s="1159"/>
      <c r="FX99" s="1348"/>
      <c r="FY99" s="1348"/>
      <c r="FZ99" s="1348"/>
      <c r="GA99" s="1348"/>
      <c r="GB99" s="1348"/>
      <c r="GC99" s="1348"/>
      <c r="GD99" s="1348"/>
      <c r="GE99" s="1348"/>
      <c r="GF99" s="1348"/>
      <c r="GG99" s="1348"/>
      <c r="GH99" s="1294"/>
      <c r="GI99" s="1246"/>
      <c r="GJ99" s="1246"/>
      <c r="GK99" s="1246"/>
      <c r="GL99" s="1246"/>
      <c r="GM99" s="1246"/>
      <c r="GN99" s="1246"/>
      <c r="GO99" s="1246"/>
      <c r="GP99" s="1246"/>
      <c r="GQ99" s="1246"/>
      <c r="GR99" s="1246"/>
      <c r="GS99" s="1246"/>
      <c r="GT99" s="1246"/>
      <c r="GU99" s="1246"/>
      <c r="GV99" s="1246"/>
      <c r="GW99" s="1247"/>
      <c r="GX99" s="2"/>
      <c r="GY99" s="1778"/>
      <c r="GZ99" s="1348"/>
      <c r="HA99" s="1348"/>
      <c r="HB99" s="1348"/>
      <c r="HC99" s="1348"/>
      <c r="HD99" s="1348"/>
      <c r="HE99" s="1348"/>
      <c r="HF99" s="1348"/>
      <c r="HG99" s="1348"/>
      <c r="HH99" s="1420"/>
      <c r="HI99" s="1421"/>
      <c r="HJ99" s="1421"/>
      <c r="HK99" s="1421"/>
      <c r="HL99" s="1421"/>
      <c r="HM99" s="1421"/>
      <c r="HN99" s="1421"/>
      <c r="HO99" s="1421"/>
      <c r="HP99" s="1421"/>
      <c r="HQ99" s="1421"/>
      <c r="HR99" s="1421"/>
      <c r="HS99" s="1421"/>
      <c r="HT99" s="1421"/>
      <c r="HU99" s="1421"/>
      <c r="HV99" s="1421"/>
      <c r="HW99" s="1421"/>
      <c r="HX99" s="1421"/>
      <c r="HY99" s="1421"/>
      <c r="HZ99" s="2"/>
    </row>
    <row r="100" spans="1:234" ht="5.25" customHeight="1">
      <c r="A100" s="2000"/>
      <c r="B100" s="2001"/>
      <c r="C100" s="2001"/>
      <c r="D100" s="2001"/>
      <c r="E100" s="2002"/>
      <c r="F100" s="1488">
        <v>4</v>
      </c>
      <c r="G100" s="1490"/>
      <c r="H100" s="1504" t="s">
        <v>399</v>
      </c>
      <c r="I100" s="1504"/>
      <c r="J100" s="1504"/>
      <c r="K100" s="1504"/>
      <c r="L100" s="1504"/>
      <c r="M100" s="1504"/>
      <c r="N100" s="1502" t="str">
        <f>IF(N102="","",VLOOKUP(N102,入力シート!C86:D93,2,FALSE))</f>
        <v/>
      </c>
      <c r="O100" s="1502"/>
      <c r="P100" s="1502"/>
      <c r="Q100" s="1502"/>
      <c r="R100" s="1502"/>
      <c r="S100" s="1502"/>
      <c r="T100" s="1502"/>
      <c r="U100" s="1502"/>
      <c r="V100" s="1502"/>
      <c r="W100" s="1502"/>
      <c r="X100" s="1502"/>
      <c r="Y100" s="1502"/>
      <c r="Z100" s="1502"/>
      <c r="AA100" s="1502"/>
      <c r="AB100" s="1502"/>
      <c r="AC100" s="1502"/>
      <c r="AD100" s="1502"/>
      <c r="AE100" s="1550" t="s">
        <v>15</v>
      </c>
      <c r="AF100" s="1550"/>
      <c r="AG100" s="1550"/>
      <c r="AH100" s="1550"/>
      <c r="AI100" s="1550"/>
      <c r="AJ100" s="1590" t="str">
        <f>IF(入力シート!Y64&gt;=4,IF(入力シート!Y59&gt;15,入力シート!AA43,""),"")</f>
        <v/>
      </c>
      <c r="AK100" s="1590"/>
      <c r="AL100" s="1590"/>
      <c r="AM100" s="1590"/>
      <c r="AN100" s="1590"/>
      <c r="AO100" s="1590"/>
      <c r="AP100" s="1590"/>
      <c r="AQ100" s="1590"/>
      <c r="AR100" s="1590"/>
      <c r="AS100" s="1590"/>
      <c r="AT100" s="1590"/>
      <c r="AU100" s="1590"/>
      <c r="AV100" s="1590"/>
      <c r="AW100" s="1550" t="s">
        <v>469</v>
      </c>
      <c r="AX100" s="1550"/>
      <c r="AY100" s="1550"/>
      <c r="AZ100" s="1550"/>
      <c r="BA100" s="1550"/>
      <c r="BB100" s="1550"/>
      <c r="BC100" s="1550"/>
      <c r="BD100" s="1502" t="str">
        <f>IF(入力シート!Y64&gt;=4,IF(入力シート!Y59&gt;15,入力シート!AD59,""),"")</f>
        <v/>
      </c>
      <c r="BE100" s="1502"/>
      <c r="BF100" s="1502"/>
      <c r="BG100" s="1502"/>
      <c r="BH100" s="1502"/>
      <c r="BI100" s="1504" t="s">
        <v>17</v>
      </c>
      <c r="BJ100" s="1504"/>
      <c r="BK100" s="1504"/>
      <c r="BL100" s="1504"/>
      <c r="BM100" s="1502" t="str">
        <f>IF(入力シート!Y64&gt;=4,IF(入力シート!Y59&gt;15,入力シート!AE59,""),"")</f>
        <v/>
      </c>
      <c r="BN100" s="1502"/>
      <c r="BO100" s="1502"/>
      <c r="BP100" s="1502"/>
      <c r="BQ100" s="1554"/>
      <c r="BR100" s="2"/>
      <c r="BS100" s="2"/>
      <c r="BT100" s="1730"/>
      <c r="BU100" s="1731"/>
      <c r="BV100" s="1731"/>
      <c r="BW100" s="1731"/>
      <c r="BX100" s="1731"/>
      <c r="BY100" s="1731"/>
      <c r="BZ100" s="1753"/>
      <c r="CA100" s="1754"/>
      <c r="CB100" s="1754"/>
      <c r="CC100" s="1754"/>
      <c r="CD100" s="1754"/>
      <c r="CE100" s="1754"/>
      <c r="CF100" s="1754"/>
      <c r="CG100" s="1754"/>
      <c r="CH100" s="1754"/>
      <c r="CI100" s="1754"/>
      <c r="CJ100" s="1754"/>
      <c r="CK100" s="1754"/>
      <c r="CL100" s="1754"/>
      <c r="CM100" s="1754"/>
      <c r="CN100" s="1754"/>
      <c r="CO100" s="1755"/>
      <c r="CP100" s="1474"/>
      <c r="CQ100" s="1475"/>
      <c r="CR100" s="1475"/>
      <c r="CS100" s="1476"/>
      <c r="CT100" s="1224"/>
      <c r="CU100" s="1225"/>
      <c r="CV100" s="1225"/>
      <c r="CW100" s="1225"/>
      <c r="CX100" s="1225"/>
      <c r="CY100" s="1225"/>
      <c r="CZ100" s="1225"/>
      <c r="DA100" s="1225"/>
      <c r="DB100" s="1225"/>
      <c r="DC100" s="1225"/>
      <c r="DD100" s="1225"/>
      <c r="DE100" s="1225"/>
      <c r="DF100" s="1225"/>
      <c r="DG100" s="1225"/>
      <c r="DH100" s="1225"/>
      <c r="DI100" s="1225"/>
      <c r="DJ100" s="1225"/>
      <c r="DK100" s="1225"/>
      <c r="DL100" s="1228"/>
      <c r="DM100" s="1229"/>
      <c r="DN100" s="6"/>
      <c r="DO100" s="1322"/>
      <c r="DP100" s="1323"/>
      <c r="DQ100" s="1781" t="s">
        <v>126</v>
      </c>
      <c r="DR100" s="1781"/>
      <c r="DS100" s="1781"/>
      <c r="DT100" s="1781"/>
      <c r="DU100" s="1783"/>
      <c r="DV100" s="1315"/>
      <c r="DW100" s="1315"/>
      <c r="DX100" s="1315"/>
      <c r="DY100" s="1315"/>
      <c r="DZ100" s="1315"/>
      <c r="EA100" s="1315"/>
      <c r="EB100" s="1315"/>
      <c r="EC100" s="1315"/>
      <c r="ED100" s="1315"/>
      <c r="EE100" s="1315"/>
      <c r="EF100" s="1315"/>
      <c r="EG100" s="1315"/>
      <c r="EH100" s="1315"/>
      <c r="EI100" s="1315"/>
      <c r="EJ100" s="1315"/>
      <c r="EK100" s="1315"/>
      <c r="EL100" s="1315"/>
      <c r="EM100" s="1315"/>
      <c r="EN100" s="1315"/>
      <c r="EO100" s="1315"/>
      <c r="EP100" s="1315"/>
      <c r="EQ100" s="1315"/>
      <c r="ER100" s="1315"/>
      <c r="ES100" s="1315"/>
      <c r="ET100" s="1315"/>
      <c r="EU100" s="1315"/>
      <c r="EV100" s="1315"/>
      <c r="EW100" s="1315"/>
      <c r="EX100" s="1315"/>
      <c r="EY100" s="1315"/>
      <c r="EZ100" s="1315"/>
      <c r="FA100" s="1315"/>
      <c r="FB100" s="1315"/>
      <c r="FC100" s="1315"/>
      <c r="FD100" s="1315"/>
      <c r="FE100" s="1315"/>
      <c r="FF100" s="1315"/>
      <c r="FG100" s="1315"/>
      <c r="FH100" s="1315"/>
      <c r="FI100" s="1315"/>
      <c r="FJ100" s="1315"/>
      <c r="FK100" s="1315"/>
      <c r="FL100" s="1315"/>
      <c r="FM100" s="1315"/>
      <c r="FN100" s="1315"/>
      <c r="FO100" s="1315"/>
      <c r="FP100" s="1328"/>
      <c r="FQ100" s="1781" t="s">
        <v>128</v>
      </c>
      <c r="FR100" s="1781"/>
      <c r="FS100" s="1781"/>
      <c r="FT100" s="1781"/>
      <c r="FU100" s="1831"/>
      <c r="FV100" s="1831"/>
      <c r="FW100" s="1831"/>
      <c r="FX100" s="1831"/>
      <c r="FY100" s="1831"/>
      <c r="FZ100" s="1831"/>
      <c r="GA100" s="1831"/>
      <c r="GB100" s="1831"/>
      <c r="GC100" s="1831"/>
      <c r="GD100" s="1831"/>
      <c r="GE100" s="1831"/>
      <c r="GF100" s="1842"/>
      <c r="GG100" s="1843"/>
      <c r="GH100" s="1843"/>
      <c r="GI100" s="1843"/>
      <c r="GJ100" s="1843"/>
      <c r="GK100" s="1843"/>
      <c r="GL100" s="1843"/>
      <c r="GM100" s="1843"/>
      <c r="GN100" s="1843"/>
      <c r="GO100" s="1843"/>
      <c r="GP100" s="1843"/>
      <c r="GQ100" s="1843"/>
      <c r="GR100" s="1843"/>
      <c r="GS100" s="1843"/>
      <c r="GT100" s="1843"/>
      <c r="GU100" s="1843"/>
      <c r="GV100" s="1843"/>
      <c r="GW100" s="1844"/>
      <c r="GX100" s="2"/>
      <c r="GY100" s="1778"/>
      <c r="GZ100" s="1348"/>
      <c r="HA100" s="1348"/>
      <c r="HB100" s="1348"/>
      <c r="HC100" s="1348"/>
      <c r="HD100" s="1348"/>
      <c r="HE100" s="1348"/>
      <c r="HF100" s="1348"/>
      <c r="HG100" s="1348"/>
      <c r="HH100" s="1297"/>
      <c r="HI100" s="1298"/>
      <c r="HJ100" s="1298"/>
      <c r="HK100" s="1298"/>
      <c r="HL100" s="1298"/>
      <c r="HM100" s="1298" t="s">
        <v>137</v>
      </c>
      <c r="HN100" s="1298"/>
      <c r="HO100" s="1298"/>
      <c r="HP100" s="1298"/>
      <c r="HQ100" s="1298"/>
      <c r="HR100" s="1298"/>
      <c r="HS100" s="1298"/>
      <c r="HT100" s="1298"/>
      <c r="HU100" s="1298"/>
      <c r="HV100" s="1298" t="s">
        <v>138</v>
      </c>
      <c r="HW100" s="1298"/>
      <c r="HX100" s="1298"/>
      <c r="HY100" s="1779"/>
      <c r="HZ100" s="2"/>
    </row>
    <row r="101" spans="1:234" ht="5.25" customHeight="1">
      <c r="A101" s="2000"/>
      <c r="B101" s="2001"/>
      <c r="C101" s="2001"/>
      <c r="D101" s="2001"/>
      <c r="E101" s="2002"/>
      <c r="F101" s="1428"/>
      <c r="G101" s="1430"/>
      <c r="H101" s="1504"/>
      <c r="I101" s="1504"/>
      <c r="J101" s="1504"/>
      <c r="K101" s="1504"/>
      <c r="L101" s="1504"/>
      <c r="M101" s="1504"/>
      <c r="N101" s="1502"/>
      <c r="O101" s="1502"/>
      <c r="P101" s="1502"/>
      <c r="Q101" s="1502"/>
      <c r="R101" s="1502"/>
      <c r="S101" s="1502"/>
      <c r="T101" s="1502"/>
      <c r="U101" s="1502"/>
      <c r="V101" s="1502"/>
      <c r="W101" s="1502"/>
      <c r="X101" s="1502"/>
      <c r="Y101" s="1502"/>
      <c r="Z101" s="1502"/>
      <c r="AA101" s="1502"/>
      <c r="AB101" s="1502"/>
      <c r="AC101" s="1502"/>
      <c r="AD101" s="1502"/>
      <c r="AE101" s="1550"/>
      <c r="AF101" s="1550"/>
      <c r="AG101" s="1550"/>
      <c r="AH101" s="1550"/>
      <c r="AI101" s="1550"/>
      <c r="AJ101" s="1590"/>
      <c r="AK101" s="1590"/>
      <c r="AL101" s="1590"/>
      <c r="AM101" s="1590"/>
      <c r="AN101" s="1590"/>
      <c r="AO101" s="1590"/>
      <c r="AP101" s="1590"/>
      <c r="AQ101" s="1590"/>
      <c r="AR101" s="1590"/>
      <c r="AS101" s="1590"/>
      <c r="AT101" s="1590"/>
      <c r="AU101" s="1590"/>
      <c r="AV101" s="1590"/>
      <c r="AW101" s="1550"/>
      <c r="AX101" s="1550"/>
      <c r="AY101" s="1550"/>
      <c r="AZ101" s="1550"/>
      <c r="BA101" s="1550"/>
      <c r="BB101" s="1550"/>
      <c r="BC101" s="1550"/>
      <c r="BD101" s="1502"/>
      <c r="BE101" s="1502"/>
      <c r="BF101" s="1502"/>
      <c r="BG101" s="1502"/>
      <c r="BH101" s="1502"/>
      <c r="BI101" s="1504"/>
      <c r="BJ101" s="1504"/>
      <c r="BK101" s="1504"/>
      <c r="BL101" s="1504"/>
      <c r="BM101" s="1502"/>
      <c r="BN101" s="1502"/>
      <c r="BO101" s="1502"/>
      <c r="BP101" s="1502"/>
      <c r="BQ101" s="1554"/>
      <c r="BR101" s="2"/>
      <c r="BS101" s="2"/>
      <c r="BT101" s="1730"/>
      <c r="BU101" s="1731"/>
      <c r="BV101" s="1731"/>
      <c r="BW101" s="1731"/>
      <c r="BX101" s="1731"/>
      <c r="BY101" s="1731"/>
      <c r="BZ101" s="1941" t="s">
        <v>54</v>
      </c>
      <c r="CA101" s="1942"/>
      <c r="CB101" s="1942"/>
      <c r="CC101" s="1942"/>
      <c r="CD101" s="1942"/>
      <c r="CE101" s="1942"/>
      <c r="CF101" s="1942"/>
      <c r="CG101" s="1942"/>
      <c r="CH101" s="1942"/>
      <c r="CI101" s="1942"/>
      <c r="CJ101" s="1942"/>
      <c r="CK101" s="1942"/>
      <c r="CL101" s="1942"/>
      <c r="CM101" s="1942"/>
      <c r="CN101" s="1942"/>
      <c r="CO101" s="1943"/>
      <c r="CP101" s="1474" t="s">
        <v>62</v>
      </c>
      <c r="CQ101" s="1475"/>
      <c r="CR101" s="1475"/>
      <c r="CS101" s="1476"/>
      <c r="CT101" s="1224" t="str">
        <f>IF(入力シート!J54="","",入力シート!J54)</f>
        <v/>
      </c>
      <c r="CU101" s="1225"/>
      <c r="CV101" s="1225"/>
      <c r="CW101" s="1225"/>
      <c r="CX101" s="1225"/>
      <c r="CY101" s="1225"/>
      <c r="CZ101" s="1225"/>
      <c r="DA101" s="1225"/>
      <c r="DB101" s="1225"/>
      <c r="DC101" s="1225"/>
      <c r="DD101" s="1225"/>
      <c r="DE101" s="1225"/>
      <c r="DF101" s="1225"/>
      <c r="DG101" s="1225"/>
      <c r="DH101" s="1225"/>
      <c r="DI101" s="1225"/>
      <c r="DJ101" s="1225"/>
      <c r="DK101" s="1225"/>
      <c r="DL101" s="1226"/>
      <c r="DM101" s="1227"/>
      <c r="DN101" s="6"/>
      <c r="DO101" s="1322"/>
      <c r="DP101" s="1323"/>
      <c r="DQ101" s="1782"/>
      <c r="DR101" s="1782"/>
      <c r="DS101" s="1782"/>
      <c r="DT101" s="1782"/>
      <c r="DU101" s="1784"/>
      <c r="DV101" s="1316"/>
      <c r="DW101" s="1316"/>
      <c r="DX101" s="1316"/>
      <c r="DY101" s="1316"/>
      <c r="DZ101" s="1316"/>
      <c r="EA101" s="1316"/>
      <c r="EB101" s="1316"/>
      <c r="EC101" s="1316"/>
      <c r="ED101" s="1316"/>
      <c r="EE101" s="1316"/>
      <c r="EF101" s="1316"/>
      <c r="EG101" s="1316"/>
      <c r="EH101" s="1316"/>
      <c r="EI101" s="1316"/>
      <c r="EJ101" s="1316"/>
      <c r="EK101" s="1316"/>
      <c r="EL101" s="1316"/>
      <c r="EM101" s="1316"/>
      <c r="EN101" s="1316"/>
      <c r="EO101" s="1316"/>
      <c r="EP101" s="1316"/>
      <c r="EQ101" s="1316"/>
      <c r="ER101" s="1316"/>
      <c r="ES101" s="1316"/>
      <c r="ET101" s="1316"/>
      <c r="EU101" s="1316"/>
      <c r="EV101" s="1316"/>
      <c r="EW101" s="1316"/>
      <c r="EX101" s="1316"/>
      <c r="EY101" s="1316"/>
      <c r="EZ101" s="1316"/>
      <c r="FA101" s="1316"/>
      <c r="FB101" s="1316"/>
      <c r="FC101" s="1316"/>
      <c r="FD101" s="1316"/>
      <c r="FE101" s="1316"/>
      <c r="FF101" s="1316"/>
      <c r="FG101" s="1316"/>
      <c r="FH101" s="1316"/>
      <c r="FI101" s="1316"/>
      <c r="FJ101" s="1316"/>
      <c r="FK101" s="1316"/>
      <c r="FL101" s="1316"/>
      <c r="FM101" s="1316"/>
      <c r="FN101" s="1316"/>
      <c r="FO101" s="1316"/>
      <c r="FP101" s="1329"/>
      <c r="FQ101" s="1782"/>
      <c r="FR101" s="1782"/>
      <c r="FS101" s="1782"/>
      <c r="FT101" s="1782"/>
      <c r="FU101" s="1832"/>
      <c r="FV101" s="1832"/>
      <c r="FW101" s="1832"/>
      <c r="FX101" s="1832"/>
      <c r="FY101" s="1832"/>
      <c r="FZ101" s="1832"/>
      <c r="GA101" s="1832"/>
      <c r="GB101" s="1832"/>
      <c r="GC101" s="1832"/>
      <c r="GD101" s="1832"/>
      <c r="GE101" s="1832"/>
      <c r="GF101" s="1845"/>
      <c r="GG101" s="1846"/>
      <c r="GH101" s="1846"/>
      <c r="GI101" s="1846"/>
      <c r="GJ101" s="1846"/>
      <c r="GK101" s="1846"/>
      <c r="GL101" s="1846"/>
      <c r="GM101" s="1846"/>
      <c r="GN101" s="1846"/>
      <c r="GO101" s="1846"/>
      <c r="GP101" s="1846"/>
      <c r="GQ101" s="1846"/>
      <c r="GR101" s="1846"/>
      <c r="GS101" s="1846"/>
      <c r="GT101" s="1846"/>
      <c r="GU101" s="1846"/>
      <c r="GV101" s="1846"/>
      <c r="GW101" s="1847"/>
      <c r="GX101" s="2"/>
      <c r="GY101" s="1778"/>
      <c r="GZ101" s="1348"/>
      <c r="HA101" s="1348"/>
      <c r="HB101" s="1348"/>
      <c r="HC101" s="1348"/>
      <c r="HD101" s="1348"/>
      <c r="HE101" s="1348"/>
      <c r="HF101" s="1348"/>
      <c r="HG101" s="1348"/>
      <c r="HH101" s="1299"/>
      <c r="HI101" s="1300"/>
      <c r="HJ101" s="1300"/>
      <c r="HK101" s="1300"/>
      <c r="HL101" s="1300"/>
      <c r="HM101" s="1300"/>
      <c r="HN101" s="1300"/>
      <c r="HO101" s="1300"/>
      <c r="HP101" s="1300"/>
      <c r="HQ101" s="1300"/>
      <c r="HR101" s="1300"/>
      <c r="HS101" s="1300"/>
      <c r="HT101" s="1300"/>
      <c r="HU101" s="1300"/>
      <c r="HV101" s="1300"/>
      <c r="HW101" s="1300"/>
      <c r="HX101" s="1300"/>
      <c r="HY101" s="1780"/>
      <c r="HZ101" s="2"/>
    </row>
    <row r="102" spans="1:234" ht="5.25" customHeight="1">
      <c r="A102" s="2000"/>
      <c r="B102" s="2001"/>
      <c r="C102" s="2001"/>
      <c r="D102" s="2001"/>
      <c r="E102" s="2002"/>
      <c r="F102" s="1428"/>
      <c r="G102" s="1430"/>
      <c r="H102" s="1504" t="s">
        <v>7</v>
      </c>
      <c r="I102" s="1504"/>
      <c r="J102" s="1504"/>
      <c r="K102" s="1504"/>
      <c r="L102" s="1504"/>
      <c r="M102" s="1504"/>
      <c r="N102" s="1276" t="str">
        <f>IF(入力シート!Y64&gt;=4,IF(入力シート!Y59&gt;15,入力シート!Z59,""),"")</f>
        <v/>
      </c>
      <c r="O102" s="1276"/>
      <c r="P102" s="1276"/>
      <c r="Q102" s="1276"/>
      <c r="R102" s="1276"/>
      <c r="S102" s="1276"/>
      <c r="T102" s="1276"/>
      <c r="U102" s="1276"/>
      <c r="V102" s="1276"/>
      <c r="W102" s="1276"/>
      <c r="X102" s="1276"/>
      <c r="Y102" s="1276"/>
      <c r="Z102" s="1276"/>
      <c r="AA102" s="1276"/>
      <c r="AB102" s="1276"/>
      <c r="AC102" s="1276" t="str">
        <f>IF(入力シート!Y73&gt;4,"外","")</f>
        <v/>
      </c>
      <c r="AD102" s="1276"/>
      <c r="AE102" s="1550"/>
      <c r="AF102" s="1550"/>
      <c r="AG102" s="1550"/>
      <c r="AH102" s="1550"/>
      <c r="AI102" s="1550"/>
      <c r="AJ102" s="1590"/>
      <c r="AK102" s="1590"/>
      <c r="AL102" s="1590"/>
      <c r="AM102" s="1590"/>
      <c r="AN102" s="1590"/>
      <c r="AO102" s="1590"/>
      <c r="AP102" s="1590"/>
      <c r="AQ102" s="1590"/>
      <c r="AR102" s="1590"/>
      <c r="AS102" s="1590"/>
      <c r="AT102" s="1590"/>
      <c r="AU102" s="1590"/>
      <c r="AV102" s="1590"/>
      <c r="AW102" s="1550"/>
      <c r="AX102" s="1550"/>
      <c r="AY102" s="1550"/>
      <c r="AZ102" s="1550"/>
      <c r="BA102" s="1550"/>
      <c r="BB102" s="1550"/>
      <c r="BC102" s="1550"/>
      <c r="BD102" s="1502"/>
      <c r="BE102" s="1502"/>
      <c r="BF102" s="1502"/>
      <c r="BG102" s="1502"/>
      <c r="BH102" s="1502"/>
      <c r="BI102" s="1504"/>
      <c r="BJ102" s="1504"/>
      <c r="BK102" s="1504"/>
      <c r="BL102" s="1504"/>
      <c r="BM102" s="1502"/>
      <c r="BN102" s="1502"/>
      <c r="BO102" s="1502"/>
      <c r="BP102" s="1502"/>
      <c r="BQ102" s="1554"/>
      <c r="BR102" s="2"/>
      <c r="BS102" s="2"/>
      <c r="BT102" s="1730"/>
      <c r="BU102" s="1731"/>
      <c r="BV102" s="1731"/>
      <c r="BW102" s="1731"/>
      <c r="BX102" s="1731"/>
      <c r="BY102" s="1731"/>
      <c r="BZ102" s="1941"/>
      <c r="CA102" s="1942"/>
      <c r="CB102" s="1942"/>
      <c r="CC102" s="1942"/>
      <c r="CD102" s="1942"/>
      <c r="CE102" s="1942"/>
      <c r="CF102" s="1942"/>
      <c r="CG102" s="1942"/>
      <c r="CH102" s="1942"/>
      <c r="CI102" s="1942"/>
      <c r="CJ102" s="1942"/>
      <c r="CK102" s="1942"/>
      <c r="CL102" s="1942"/>
      <c r="CM102" s="1942"/>
      <c r="CN102" s="1942"/>
      <c r="CO102" s="1943"/>
      <c r="CP102" s="1474"/>
      <c r="CQ102" s="1475"/>
      <c r="CR102" s="1475"/>
      <c r="CS102" s="1476"/>
      <c r="CT102" s="1224"/>
      <c r="CU102" s="1225"/>
      <c r="CV102" s="1225"/>
      <c r="CW102" s="1225"/>
      <c r="CX102" s="1225"/>
      <c r="CY102" s="1225"/>
      <c r="CZ102" s="1225"/>
      <c r="DA102" s="1225"/>
      <c r="DB102" s="1225"/>
      <c r="DC102" s="1225"/>
      <c r="DD102" s="1225"/>
      <c r="DE102" s="1225"/>
      <c r="DF102" s="1225"/>
      <c r="DG102" s="1225"/>
      <c r="DH102" s="1225"/>
      <c r="DI102" s="1225"/>
      <c r="DJ102" s="1225"/>
      <c r="DK102" s="1225"/>
      <c r="DL102" s="1228"/>
      <c r="DM102" s="1229"/>
      <c r="DN102" s="6"/>
      <c r="DO102" s="1322"/>
      <c r="DP102" s="1323"/>
      <c r="DQ102" s="1782"/>
      <c r="DR102" s="1782"/>
      <c r="DS102" s="1782"/>
      <c r="DT102" s="1782"/>
      <c r="DU102" s="1784"/>
      <c r="DV102" s="1316"/>
      <c r="DW102" s="1316"/>
      <c r="DX102" s="1316"/>
      <c r="DY102" s="1316"/>
      <c r="DZ102" s="1316"/>
      <c r="EA102" s="1316"/>
      <c r="EB102" s="1316"/>
      <c r="EC102" s="1316"/>
      <c r="ED102" s="1316"/>
      <c r="EE102" s="1316"/>
      <c r="EF102" s="1316"/>
      <c r="EG102" s="1316"/>
      <c r="EH102" s="1316"/>
      <c r="EI102" s="1316"/>
      <c r="EJ102" s="1316"/>
      <c r="EK102" s="1316"/>
      <c r="EL102" s="1316"/>
      <c r="EM102" s="1316"/>
      <c r="EN102" s="1316"/>
      <c r="EO102" s="1316"/>
      <c r="EP102" s="1316"/>
      <c r="EQ102" s="1316"/>
      <c r="ER102" s="1316"/>
      <c r="ES102" s="1316"/>
      <c r="ET102" s="1316"/>
      <c r="EU102" s="1316"/>
      <c r="EV102" s="1316"/>
      <c r="EW102" s="1316"/>
      <c r="EX102" s="1316"/>
      <c r="EY102" s="1316"/>
      <c r="EZ102" s="1316"/>
      <c r="FA102" s="1316"/>
      <c r="FB102" s="1316"/>
      <c r="FC102" s="1316"/>
      <c r="FD102" s="1316"/>
      <c r="FE102" s="1316"/>
      <c r="FF102" s="1316"/>
      <c r="FG102" s="1316"/>
      <c r="FH102" s="1316"/>
      <c r="FI102" s="1316"/>
      <c r="FJ102" s="1316"/>
      <c r="FK102" s="1316"/>
      <c r="FL102" s="1316"/>
      <c r="FM102" s="1316"/>
      <c r="FN102" s="1316"/>
      <c r="FO102" s="1316"/>
      <c r="FP102" s="1329"/>
      <c r="FQ102" s="1782"/>
      <c r="FR102" s="1782"/>
      <c r="FS102" s="1782"/>
      <c r="FT102" s="1782"/>
      <c r="FU102" s="1832"/>
      <c r="FV102" s="1832"/>
      <c r="FW102" s="1832"/>
      <c r="FX102" s="1832"/>
      <c r="FY102" s="1832"/>
      <c r="FZ102" s="1832"/>
      <c r="GA102" s="1832"/>
      <c r="GB102" s="1832"/>
      <c r="GC102" s="1832"/>
      <c r="GD102" s="1832"/>
      <c r="GE102" s="1832"/>
      <c r="GF102" s="1845"/>
      <c r="GG102" s="1846"/>
      <c r="GH102" s="1846"/>
      <c r="GI102" s="1846"/>
      <c r="GJ102" s="1846"/>
      <c r="GK102" s="1846"/>
      <c r="GL102" s="1846"/>
      <c r="GM102" s="1846"/>
      <c r="GN102" s="1846"/>
      <c r="GO102" s="1846"/>
      <c r="GP102" s="1846"/>
      <c r="GQ102" s="1846"/>
      <c r="GR102" s="1846"/>
      <c r="GS102" s="1846"/>
      <c r="GT102" s="1846"/>
      <c r="GU102" s="1846"/>
      <c r="GV102" s="1846"/>
      <c r="GW102" s="1847"/>
      <c r="GX102" s="2"/>
      <c r="GY102" s="1778"/>
      <c r="GZ102" s="1348"/>
      <c r="HA102" s="1348"/>
      <c r="HB102" s="1348"/>
      <c r="HC102" s="1348"/>
      <c r="HD102" s="1348"/>
      <c r="HE102" s="1348"/>
      <c r="HF102" s="1348"/>
      <c r="HG102" s="1348"/>
      <c r="HH102" s="1301"/>
      <c r="HI102" s="1302"/>
      <c r="HJ102" s="1302"/>
      <c r="HK102" s="1302"/>
      <c r="HL102" s="1302"/>
      <c r="HM102" s="1302"/>
      <c r="HN102" s="1302"/>
      <c r="HO102" s="1302"/>
      <c r="HP102" s="1302"/>
      <c r="HQ102" s="1302"/>
      <c r="HR102" s="1302"/>
      <c r="HS102" s="1302"/>
      <c r="HT102" s="1302"/>
      <c r="HU102" s="1302"/>
      <c r="HV102" s="1302"/>
      <c r="HW102" s="1302"/>
      <c r="HX102" s="1302"/>
      <c r="HY102" s="1870"/>
      <c r="HZ102" s="2"/>
    </row>
    <row r="103" spans="1:234" ht="5.25" customHeight="1">
      <c r="A103" s="2000"/>
      <c r="B103" s="2001"/>
      <c r="C103" s="2001"/>
      <c r="D103" s="2001"/>
      <c r="E103" s="2002"/>
      <c r="F103" s="1428"/>
      <c r="G103" s="1430"/>
      <c r="H103" s="1504"/>
      <c r="I103" s="1504"/>
      <c r="J103" s="1504"/>
      <c r="K103" s="1504"/>
      <c r="L103" s="1504"/>
      <c r="M103" s="1504"/>
      <c r="N103" s="1276"/>
      <c r="O103" s="1276"/>
      <c r="P103" s="1276"/>
      <c r="Q103" s="1276"/>
      <c r="R103" s="1276"/>
      <c r="S103" s="1276"/>
      <c r="T103" s="1276"/>
      <c r="U103" s="1276"/>
      <c r="V103" s="1276"/>
      <c r="W103" s="1276"/>
      <c r="X103" s="1276"/>
      <c r="Y103" s="1276"/>
      <c r="Z103" s="1276"/>
      <c r="AA103" s="1276"/>
      <c r="AB103" s="1276"/>
      <c r="AC103" s="1276"/>
      <c r="AD103" s="1276"/>
      <c r="AE103" s="1550"/>
      <c r="AF103" s="1550"/>
      <c r="AG103" s="1550"/>
      <c r="AH103" s="1550"/>
      <c r="AI103" s="1550"/>
      <c r="AJ103" s="1590"/>
      <c r="AK103" s="1590"/>
      <c r="AL103" s="1590"/>
      <c r="AM103" s="1590"/>
      <c r="AN103" s="1590"/>
      <c r="AO103" s="1590"/>
      <c r="AP103" s="1590"/>
      <c r="AQ103" s="1590"/>
      <c r="AR103" s="1590"/>
      <c r="AS103" s="1590"/>
      <c r="AT103" s="1590"/>
      <c r="AU103" s="1590"/>
      <c r="AV103" s="1590"/>
      <c r="AW103" s="1550"/>
      <c r="AX103" s="1550"/>
      <c r="AY103" s="1550"/>
      <c r="AZ103" s="1550"/>
      <c r="BA103" s="1550"/>
      <c r="BB103" s="1550"/>
      <c r="BC103" s="1550"/>
      <c r="BD103" s="1502"/>
      <c r="BE103" s="1502"/>
      <c r="BF103" s="1502"/>
      <c r="BG103" s="1502"/>
      <c r="BH103" s="1502"/>
      <c r="BI103" s="1504"/>
      <c r="BJ103" s="1504"/>
      <c r="BK103" s="1504"/>
      <c r="BL103" s="1504"/>
      <c r="BM103" s="1502"/>
      <c r="BN103" s="1502"/>
      <c r="BO103" s="1502"/>
      <c r="BP103" s="1502"/>
      <c r="BQ103" s="1554"/>
      <c r="BR103" s="2"/>
      <c r="BS103" s="2"/>
      <c r="BT103" s="1730"/>
      <c r="BU103" s="1731"/>
      <c r="BV103" s="1731"/>
      <c r="BW103" s="1731"/>
      <c r="BX103" s="1731"/>
      <c r="BY103" s="1731"/>
      <c r="BZ103" s="1941"/>
      <c r="CA103" s="1942"/>
      <c r="CB103" s="1942"/>
      <c r="CC103" s="1942"/>
      <c r="CD103" s="1942"/>
      <c r="CE103" s="1942"/>
      <c r="CF103" s="1942"/>
      <c r="CG103" s="1942"/>
      <c r="CH103" s="1942"/>
      <c r="CI103" s="1942"/>
      <c r="CJ103" s="1942"/>
      <c r="CK103" s="1942"/>
      <c r="CL103" s="1942"/>
      <c r="CM103" s="1942"/>
      <c r="CN103" s="1942"/>
      <c r="CO103" s="1943"/>
      <c r="CP103" s="1474"/>
      <c r="CQ103" s="1475"/>
      <c r="CR103" s="1475"/>
      <c r="CS103" s="1476"/>
      <c r="CT103" s="1224"/>
      <c r="CU103" s="1225"/>
      <c r="CV103" s="1225"/>
      <c r="CW103" s="1225"/>
      <c r="CX103" s="1225"/>
      <c r="CY103" s="1225"/>
      <c r="CZ103" s="1225"/>
      <c r="DA103" s="1225"/>
      <c r="DB103" s="1225"/>
      <c r="DC103" s="1225"/>
      <c r="DD103" s="1225"/>
      <c r="DE103" s="1225"/>
      <c r="DF103" s="1225"/>
      <c r="DG103" s="1225"/>
      <c r="DH103" s="1225"/>
      <c r="DI103" s="1225"/>
      <c r="DJ103" s="1225"/>
      <c r="DK103" s="1225"/>
      <c r="DL103" s="1228"/>
      <c r="DM103" s="1229"/>
      <c r="DN103" s="6"/>
      <c r="DO103" s="1326"/>
      <c r="DP103" s="1327"/>
      <c r="DQ103" s="2052"/>
      <c r="DR103" s="2052"/>
      <c r="DS103" s="2052"/>
      <c r="DT103" s="2052"/>
      <c r="DU103" s="1785"/>
      <c r="DV103" s="1317"/>
      <c r="DW103" s="1317"/>
      <c r="DX103" s="1317"/>
      <c r="DY103" s="1317"/>
      <c r="DZ103" s="1317"/>
      <c r="EA103" s="1317"/>
      <c r="EB103" s="1317"/>
      <c r="EC103" s="1317"/>
      <c r="ED103" s="1317"/>
      <c r="EE103" s="1317"/>
      <c r="EF103" s="1317"/>
      <c r="EG103" s="1317"/>
      <c r="EH103" s="1317"/>
      <c r="EI103" s="1317"/>
      <c r="EJ103" s="1317"/>
      <c r="EK103" s="1317"/>
      <c r="EL103" s="1317"/>
      <c r="EM103" s="1317"/>
      <c r="EN103" s="1317"/>
      <c r="EO103" s="1317"/>
      <c r="EP103" s="1317"/>
      <c r="EQ103" s="1317"/>
      <c r="ER103" s="1317"/>
      <c r="ES103" s="1317"/>
      <c r="ET103" s="1317"/>
      <c r="EU103" s="1317"/>
      <c r="EV103" s="1317"/>
      <c r="EW103" s="1317"/>
      <c r="EX103" s="1317"/>
      <c r="EY103" s="1317"/>
      <c r="EZ103" s="1317"/>
      <c r="FA103" s="1317"/>
      <c r="FB103" s="1317"/>
      <c r="FC103" s="1317"/>
      <c r="FD103" s="1317"/>
      <c r="FE103" s="1317"/>
      <c r="FF103" s="1317"/>
      <c r="FG103" s="1317"/>
      <c r="FH103" s="1317"/>
      <c r="FI103" s="1317"/>
      <c r="FJ103" s="1317"/>
      <c r="FK103" s="1317"/>
      <c r="FL103" s="1317"/>
      <c r="FM103" s="1317"/>
      <c r="FN103" s="1317"/>
      <c r="FO103" s="1317"/>
      <c r="FP103" s="1330"/>
      <c r="FQ103" s="1591"/>
      <c r="FR103" s="1591"/>
      <c r="FS103" s="1591"/>
      <c r="FT103" s="1591"/>
      <c r="FU103" s="1833"/>
      <c r="FV103" s="1833"/>
      <c r="FW103" s="1833"/>
      <c r="FX103" s="1833"/>
      <c r="FY103" s="1833"/>
      <c r="FZ103" s="1833"/>
      <c r="GA103" s="1833"/>
      <c r="GB103" s="1833"/>
      <c r="GC103" s="1833"/>
      <c r="GD103" s="1833"/>
      <c r="GE103" s="1833"/>
      <c r="GF103" s="1848"/>
      <c r="GG103" s="1849"/>
      <c r="GH103" s="1849"/>
      <c r="GI103" s="1849"/>
      <c r="GJ103" s="1849"/>
      <c r="GK103" s="1849"/>
      <c r="GL103" s="1849"/>
      <c r="GM103" s="1849"/>
      <c r="GN103" s="1849"/>
      <c r="GO103" s="1849"/>
      <c r="GP103" s="1849"/>
      <c r="GQ103" s="1849"/>
      <c r="GR103" s="1849"/>
      <c r="GS103" s="1849"/>
      <c r="GT103" s="1849"/>
      <c r="GU103" s="1849"/>
      <c r="GV103" s="1849"/>
      <c r="GW103" s="1850"/>
      <c r="GX103" s="2"/>
      <c r="GY103" s="1358" t="s">
        <v>140</v>
      </c>
      <c r="GZ103" s="1201"/>
      <c r="HA103" s="1201"/>
      <c r="HB103" s="1201"/>
      <c r="HC103" s="1201"/>
      <c r="HD103" s="1201"/>
      <c r="HE103" s="1298" t="s">
        <v>141</v>
      </c>
      <c r="HF103" s="1298"/>
      <c r="HG103" s="1298"/>
      <c r="HH103" s="1298"/>
      <c r="HI103" s="1298"/>
      <c r="HJ103" s="1298"/>
      <c r="HK103" s="1298"/>
      <c r="HL103" s="1298"/>
      <c r="HM103" s="1298"/>
      <c r="HN103" s="1298"/>
      <c r="HO103" s="1298"/>
      <c r="HP103" s="1298"/>
      <c r="HQ103" s="1298"/>
      <c r="HR103" s="1298"/>
      <c r="HS103" s="1298"/>
      <c r="HT103" s="1298"/>
      <c r="HU103" s="1298"/>
      <c r="HV103" s="1298"/>
      <c r="HW103" s="1298"/>
      <c r="HX103" s="1298"/>
      <c r="HY103" s="1779"/>
      <c r="HZ103" s="3"/>
    </row>
    <row r="104" spans="1:234" ht="5.25" customHeight="1">
      <c r="A104" s="2000"/>
      <c r="B104" s="2001"/>
      <c r="C104" s="2001"/>
      <c r="D104" s="2001"/>
      <c r="E104" s="2002"/>
      <c r="F104" s="1428"/>
      <c r="G104" s="1430"/>
      <c r="H104" s="1504"/>
      <c r="I104" s="1504"/>
      <c r="J104" s="1504"/>
      <c r="K104" s="1504"/>
      <c r="L104" s="1504"/>
      <c r="M104" s="1504"/>
      <c r="N104" s="1276"/>
      <c r="O104" s="1276"/>
      <c r="P104" s="1276"/>
      <c r="Q104" s="1276"/>
      <c r="R104" s="1276"/>
      <c r="S104" s="1276"/>
      <c r="T104" s="1276"/>
      <c r="U104" s="1276"/>
      <c r="V104" s="1276"/>
      <c r="W104" s="1276"/>
      <c r="X104" s="1276"/>
      <c r="Y104" s="1276"/>
      <c r="Z104" s="1276"/>
      <c r="AA104" s="1276"/>
      <c r="AB104" s="1276"/>
      <c r="AC104" s="1276"/>
      <c r="AD104" s="1276"/>
      <c r="AE104" s="1550"/>
      <c r="AF104" s="1550"/>
      <c r="AG104" s="1550"/>
      <c r="AH104" s="1550"/>
      <c r="AI104" s="1550"/>
      <c r="AJ104" s="1590"/>
      <c r="AK104" s="1590"/>
      <c r="AL104" s="1590"/>
      <c r="AM104" s="1590"/>
      <c r="AN104" s="1590"/>
      <c r="AO104" s="1590"/>
      <c r="AP104" s="1590"/>
      <c r="AQ104" s="1590"/>
      <c r="AR104" s="1590"/>
      <c r="AS104" s="1590"/>
      <c r="AT104" s="1590"/>
      <c r="AU104" s="1590"/>
      <c r="AV104" s="1590"/>
      <c r="AW104" s="1550"/>
      <c r="AX104" s="1550"/>
      <c r="AY104" s="1550"/>
      <c r="AZ104" s="1550"/>
      <c r="BA104" s="1550"/>
      <c r="BB104" s="1550"/>
      <c r="BC104" s="1550"/>
      <c r="BD104" s="1502"/>
      <c r="BE104" s="1502"/>
      <c r="BF104" s="1502"/>
      <c r="BG104" s="1502"/>
      <c r="BH104" s="1502"/>
      <c r="BI104" s="1504"/>
      <c r="BJ104" s="1504"/>
      <c r="BK104" s="1504"/>
      <c r="BL104" s="1504"/>
      <c r="BM104" s="1502"/>
      <c r="BN104" s="1502"/>
      <c r="BO104" s="1502"/>
      <c r="BP104" s="1502"/>
      <c r="BQ104" s="1554"/>
      <c r="BR104" s="2"/>
      <c r="BS104" s="2"/>
      <c r="BT104" s="1730"/>
      <c r="BU104" s="1731"/>
      <c r="BV104" s="1731"/>
      <c r="BW104" s="1731"/>
      <c r="BX104" s="1731"/>
      <c r="BY104" s="1731"/>
      <c r="BZ104" s="1753" t="s">
        <v>55</v>
      </c>
      <c r="CA104" s="1754"/>
      <c r="CB104" s="1754"/>
      <c r="CC104" s="1754"/>
      <c r="CD104" s="1754"/>
      <c r="CE104" s="1754"/>
      <c r="CF104" s="1754"/>
      <c r="CG104" s="1754"/>
      <c r="CH104" s="1754"/>
      <c r="CI104" s="1754"/>
      <c r="CJ104" s="1754"/>
      <c r="CK104" s="1754"/>
      <c r="CL104" s="1754"/>
      <c r="CM104" s="1754"/>
      <c r="CN104" s="1754"/>
      <c r="CO104" s="1755"/>
      <c r="CP104" s="2012" t="s">
        <v>474</v>
      </c>
      <c r="CQ104" s="1475"/>
      <c r="CR104" s="1475"/>
      <c r="CS104" s="1476"/>
      <c r="CT104" s="1224" t="str">
        <f>IF(換算!BH15="","",換算!BH15)</f>
        <v/>
      </c>
      <c r="CU104" s="1225"/>
      <c r="CV104" s="1225"/>
      <c r="CW104" s="1225"/>
      <c r="CX104" s="1225"/>
      <c r="CY104" s="1225"/>
      <c r="CZ104" s="1225"/>
      <c r="DA104" s="1225"/>
      <c r="DB104" s="1225"/>
      <c r="DC104" s="1225"/>
      <c r="DD104" s="1225"/>
      <c r="DE104" s="1225"/>
      <c r="DF104" s="1225"/>
      <c r="DG104" s="1225"/>
      <c r="DH104" s="1225"/>
      <c r="DI104" s="1225"/>
      <c r="DJ104" s="1225"/>
      <c r="DK104" s="1225"/>
      <c r="DL104" s="1226"/>
      <c r="DM104" s="1227"/>
      <c r="DN104" s="2"/>
      <c r="DO104" s="2"/>
      <c r="DP104" s="2"/>
      <c r="DQ104" s="2"/>
      <c r="DR104" s="2"/>
      <c r="DS104" s="2"/>
      <c r="DT104" s="2"/>
      <c r="DU104" s="1216" t="s">
        <v>130</v>
      </c>
      <c r="DV104" s="1216"/>
      <c r="DW104" s="1216"/>
      <c r="DX104" s="1216"/>
      <c r="DY104" s="1216"/>
      <c r="DZ104" s="1216"/>
      <c r="EA104" s="1216"/>
      <c r="EB104" s="1216"/>
      <c r="EC104" s="1216"/>
      <c r="ED104" s="1216"/>
      <c r="EE104" s="1216"/>
      <c r="EF104" s="1216"/>
      <c r="EG104" s="1216"/>
      <c r="EH104" s="1216"/>
      <c r="EI104" s="1216"/>
      <c r="EJ104" s="1216"/>
      <c r="EK104" s="1216"/>
      <c r="EL104" s="1216"/>
      <c r="EM104" s="1216"/>
      <c r="EN104" s="1216"/>
      <c r="EO104" s="1216"/>
      <c r="EP104" s="1216"/>
      <c r="EQ104" s="1216"/>
      <c r="ER104" s="1216"/>
      <c r="ES104" s="1216"/>
      <c r="ET104" s="1216"/>
      <c r="EU104" s="1216"/>
      <c r="EV104" s="1216"/>
      <c r="EW104" s="1216"/>
      <c r="EX104" s="1217"/>
      <c r="EY104" s="1872" t="s">
        <v>131</v>
      </c>
      <c r="EZ104" s="1873"/>
      <c r="FA104" s="1873"/>
      <c r="FB104" s="1873"/>
      <c r="FC104" s="1873"/>
      <c r="FD104" s="1873"/>
      <c r="FE104" s="1873"/>
      <c r="FF104" s="1873"/>
      <c r="FG104" s="1873"/>
      <c r="FH104" s="1873"/>
      <c r="FI104" s="1873"/>
      <c r="FJ104" s="1873"/>
      <c r="FK104" s="1873"/>
      <c r="FL104" s="1873"/>
      <c r="FM104" s="1873"/>
      <c r="FN104" s="1873"/>
      <c r="FO104" s="1873"/>
      <c r="FP104" s="1873"/>
      <c r="FQ104" s="1873"/>
      <c r="FR104" s="1873"/>
      <c r="FS104" s="1873"/>
      <c r="FT104" s="1873"/>
      <c r="FU104" s="1873"/>
      <c r="FV104" s="1873"/>
      <c r="FW104" s="1874"/>
      <c r="FX104" s="1563" t="s">
        <v>132</v>
      </c>
      <c r="FY104" s="1552"/>
      <c r="FZ104" s="1552"/>
      <c r="GA104" s="1552"/>
      <c r="GB104" s="1552"/>
      <c r="GC104" s="1552"/>
      <c r="GD104" s="1552"/>
      <c r="GE104" s="1552"/>
      <c r="GF104" s="1552"/>
      <c r="GG104" s="1564"/>
      <c r="GH104" s="1238"/>
      <c r="GI104" s="1239"/>
      <c r="GJ104" s="1239"/>
      <c r="GK104" s="1239"/>
      <c r="GL104" s="1239"/>
      <c r="GM104" s="1239"/>
      <c r="GN104" s="1239"/>
      <c r="GO104" s="1239"/>
      <c r="GP104" s="1239"/>
      <c r="GQ104" s="1239"/>
      <c r="GR104" s="1239"/>
      <c r="GS104" s="1239"/>
      <c r="GT104" s="1239"/>
      <c r="GU104" s="1239"/>
      <c r="GV104" s="1239"/>
      <c r="GW104" s="1239"/>
      <c r="GX104" s="2"/>
      <c r="GY104" s="1359"/>
      <c r="GZ104" s="1202"/>
      <c r="HA104" s="1202"/>
      <c r="HB104" s="1202"/>
      <c r="HC104" s="1202"/>
      <c r="HD104" s="1202"/>
      <c r="HE104" s="1300"/>
      <c r="HF104" s="1300"/>
      <c r="HG104" s="1300"/>
      <c r="HH104" s="1300"/>
      <c r="HI104" s="1300"/>
      <c r="HJ104" s="1300"/>
      <c r="HK104" s="1300"/>
      <c r="HL104" s="1300"/>
      <c r="HM104" s="1300"/>
      <c r="HN104" s="1300"/>
      <c r="HO104" s="1300"/>
      <c r="HP104" s="1300"/>
      <c r="HQ104" s="1300"/>
      <c r="HR104" s="1300"/>
      <c r="HS104" s="1300"/>
      <c r="HT104" s="1300"/>
      <c r="HU104" s="1300"/>
      <c r="HV104" s="1300"/>
      <c r="HW104" s="1300"/>
      <c r="HX104" s="1300"/>
      <c r="HY104" s="1780"/>
      <c r="HZ104" s="3"/>
    </row>
    <row r="105" spans="1:234" ht="5.25" customHeight="1">
      <c r="A105" s="2000"/>
      <c r="B105" s="2001"/>
      <c r="C105" s="2001"/>
      <c r="D105" s="2001"/>
      <c r="E105" s="2002"/>
      <c r="F105" s="1428"/>
      <c r="G105" s="1430"/>
      <c r="H105" s="1563" t="s">
        <v>8</v>
      </c>
      <c r="I105" s="1552"/>
      <c r="J105" s="1552"/>
      <c r="K105" s="1552"/>
      <c r="L105" s="1552"/>
      <c r="M105" s="1552"/>
      <c r="N105" s="1552"/>
      <c r="O105" s="1552"/>
      <c r="P105" s="1552"/>
      <c r="Q105" s="1552"/>
      <c r="R105" s="1552"/>
      <c r="S105" s="1564"/>
      <c r="T105" s="1531" t="str">
        <f>IF(入力シート!Y64&gt;=4,IF(入力シート!$Y$59&gt;15,入力シート!AF59,""),"")</f>
        <v/>
      </c>
      <c r="U105" s="1569"/>
      <c r="V105" s="1570"/>
      <c r="W105" s="1547" t="str">
        <f>IF(入力シート!Y64&gt;=4,IF(入力シート!$Y$59&gt;15,入力シート!AG59,""),"")</f>
        <v/>
      </c>
      <c r="X105" s="1251"/>
      <c r="Y105" s="1561"/>
      <c r="Z105" s="1547" t="str">
        <f>IF(入力シート!Y64&gt;=4,IF(入力シート!$Y$59&gt;15,入力シート!AH59,""),"")</f>
        <v/>
      </c>
      <c r="AA105" s="1251"/>
      <c r="AB105" s="1561"/>
      <c r="AC105" s="1547" t="str">
        <f>IF(入力シート!Y64&gt;=4,IF(入力シート!$Y$59&gt;15,入力シート!AI59,""),"")</f>
        <v/>
      </c>
      <c r="AD105" s="1251"/>
      <c r="AE105" s="1589"/>
      <c r="AF105" s="1580" t="str">
        <f>IF(入力シート!Y64&gt;=4,IF(入力シート!$Y$59&gt;15,入力シート!AJ59,""),"")</f>
        <v/>
      </c>
      <c r="AG105" s="1581"/>
      <c r="AH105" s="1589"/>
      <c r="AI105" s="1580" t="str">
        <f>IF(入力シート!Y64&gt;=4,IF(入力シート!$Y$59&gt;15,入力シート!AK59,""),"")</f>
        <v/>
      </c>
      <c r="AJ105" s="1581"/>
      <c r="AK105" s="1581"/>
      <c r="AL105" s="1580" t="str">
        <f>IF(入力シート!Y64&gt;=4,IF(入力シート!$Y$59&gt;15,入力シート!AL59,""),"")</f>
        <v/>
      </c>
      <c r="AM105" s="1581"/>
      <c r="AN105" s="1589"/>
      <c r="AO105" s="1580" t="str">
        <f>IF(入力シート!Y64&gt;=4,IF(入力シート!$Y$59&gt;15,入力シート!AM59,""),"")</f>
        <v/>
      </c>
      <c r="AP105" s="1581"/>
      <c r="AQ105" s="1589"/>
      <c r="AR105" s="1580" t="str">
        <f>IF(入力シート!Y64&gt;=4,IF(入力シート!$Y$59&gt;15,入力シート!AN59,""),"")</f>
        <v/>
      </c>
      <c r="AS105" s="1581"/>
      <c r="AT105" s="1589"/>
      <c r="AU105" s="1580" t="str">
        <f>IF(入力シート!Y64&gt;=4,IF(入力シート!$Y$59&gt;15,入力シート!AO59,""),"")</f>
        <v/>
      </c>
      <c r="AV105" s="1581"/>
      <c r="AW105" s="1589"/>
      <c r="AX105" s="1580" t="str">
        <f>IF(入力シート!Y64&gt;=4,IF(入力シート!$Y$59&gt;15,入力シート!AP59,""),"")</f>
        <v/>
      </c>
      <c r="AY105" s="1581"/>
      <c r="AZ105" s="1589"/>
      <c r="BA105" s="1580" t="str">
        <f>IF(入力シート!Y64&gt;=4,IF(入力シート!$Y$59&gt;15,入力シート!AQ59,""),"")</f>
        <v/>
      </c>
      <c r="BB105" s="1581"/>
      <c r="BC105" s="1582"/>
      <c r="BD105" s="1215" t="s">
        <v>86</v>
      </c>
      <c r="BE105" s="1216"/>
      <c r="BF105" s="1216"/>
      <c r="BG105" s="1216"/>
      <c r="BH105" s="1217"/>
      <c r="BI105" s="1888" t="str">
        <f>IF(入力シート!Y64&gt;=4,IF(入力シート!Y59&gt;15,入力シート!AT59,""),"")</f>
        <v/>
      </c>
      <c r="BJ105" s="1241"/>
      <c r="BK105" s="1241"/>
      <c r="BL105" s="1241"/>
      <c r="BM105" s="1194"/>
      <c r="BN105" s="1551" t="s">
        <v>85</v>
      </c>
      <c r="BO105" s="1552"/>
      <c r="BP105" s="1552"/>
      <c r="BQ105" s="1552"/>
      <c r="BR105" s="2"/>
      <c r="BS105" s="2"/>
      <c r="BT105" s="1730"/>
      <c r="BU105" s="1731"/>
      <c r="BV105" s="1731"/>
      <c r="BW105" s="1731"/>
      <c r="BX105" s="1731"/>
      <c r="BY105" s="1731"/>
      <c r="BZ105" s="1753"/>
      <c r="CA105" s="1754"/>
      <c r="CB105" s="1754"/>
      <c r="CC105" s="1754"/>
      <c r="CD105" s="1754"/>
      <c r="CE105" s="1754"/>
      <c r="CF105" s="1754"/>
      <c r="CG105" s="1754"/>
      <c r="CH105" s="1754"/>
      <c r="CI105" s="1754"/>
      <c r="CJ105" s="1754"/>
      <c r="CK105" s="1754"/>
      <c r="CL105" s="1754"/>
      <c r="CM105" s="1754"/>
      <c r="CN105" s="1754"/>
      <c r="CO105" s="1755"/>
      <c r="CP105" s="1474"/>
      <c r="CQ105" s="1475"/>
      <c r="CR105" s="1475"/>
      <c r="CS105" s="1476"/>
      <c r="CT105" s="1224"/>
      <c r="CU105" s="1225"/>
      <c r="CV105" s="1225"/>
      <c r="CW105" s="1225"/>
      <c r="CX105" s="1225"/>
      <c r="CY105" s="1225"/>
      <c r="CZ105" s="1225"/>
      <c r="DA105" s="1225"/>
      <c r="DB105" s="1225"/>
      <c r="DC105" s="1225"/>
      <c r="DD105" s="1225"/>
      <c r="DE105" s="1225"/>
      <c r="DF105" s="1225"/>
      <c r="DG105" s="1225"/>
      <c r="DH105" s="1225"/>
      <c r="DI105" s="1225"/>
      <c r="DJ105" s="1225"/>
      <c r="DK105" s="1225"/>
      <c r="DL105" s="1228"/>
      <c r="DM105" s="1229"/>
      <c r="DN105" s="2"/>
      <c r="DO105" s="2"/>
      <c r="DP105" s="2"/>
      <c r="DQ105" s="2"/>
      <c r="DR105" s="2"/>
      <c r="DS105" s="2"/>
      <c r="DT105" s="2"/>
      <c r="DU105" s="1424"/>
      <c r="DV105" s="1424"/>
      <c r="DW105" s="1424"/>
      <c r="DX105" s="1424"/>
      <c r="DY105" s="1424"/>
      <c r="DZ105" s="1424"/>
      <c r="EA105" s="1424"/>
      <c r="EB105" s="1424"/>
      <c r="EC105" s="1424"/>
      <c r="ED105" s="1424"/>
      <c r="EE105" s="1424"/>
      <c r="EF105" s="1424"/>
      <c r="EG105" s="1424"/>
      <c r="EH105" s="1424"/>
      <c r="EI105" s="1424"/>
      <c r="EJ105" s="1424"/>
      <c r="EK105" s="1424"/>
      <c r="EL105" s="1424"/>
      <c r="EM105" s="1424"/>
      <c r="EN105" s="1424"/>
      <c r="EO105" s="1424"/>
      <c r="EP105" s="1424"/>
      <c r="EQ105" s="1424"/>
      <c r="ER105" s="1424"/>
      <c r="ES105" s="1424"/>
      <c r="ET105" s="1424"/>
      <c r="EU105" s="1424"/>
      <c r="EV105" s="1424"/>
      <c r="EW105" s="1424"/>
      <c r="EX105" s="1425"/>
      <c r="EY105" s="1875"/>
      <c r="EZ105" s="1876"/>
      <c r="FA105" s="1876"/>
      <c r="FB105" s="1876"/>
      <c r="FC105" s="1876"/>
      <c r="FD105" s="1876"/>
      <c r="FE105" s="1876"/>
      <c r="FF105" s="1876"/>
      <c r="FG105" s="1876"/>
      <c r="FH105" s="1876"/>
      <c r="FI105" s="1876"/>
      <c r="FJ105" s="1876"/>
      <c r="FK105" s="1876"/>
      <c r="FL105" s="1876"/>
      <c r="FM105" s="1876"/>
      <c r="FN105" s="1876"/>
      <c r="FO105" s="1876"/>
      <c r="FP105" s="1876"/>
      <c r="FQ105" s="1876"/>
      <c r="FR105" s="1876"/>
      <c r="FS105" s="1876"/>
      <c r="FT105" s="1876"/>
      <c r="FU105" s="1876"/>
      <c r="FV105" s="1876"/>
      <c r="FW105" s="1877"/>
      <c r="FX105" s="1423"/>
      <c r="FY105" s="1424"/>
      <c r="FZ105" s="1424"/>
      <c r="GA105" s="1424"/>
      <c r="GB105" s="1424"/>
      <c r="GC105" s="1424"/>
      <c r="GD105" s="1424"/>
      <c r="GE105" s="1424"/>
      <c r="GF105" s="1424"/>
      <c r="GG105" s="1425"/>
      <c r="GH105" s="1722"/>
      <c r="GI105" s="1598"/>
      <c r="GJ105" s="1598"/>
      <c r="GK105" s="1598"/>
      <c r="GL105" s="1598"/>
      <c r="GM105" s="1598"/>
      <c r="GN105" s="1598"/>
      <c r="GO105" s="1598"/>
      <c r="GP105" s="1598"/>
      <c r="GQ105" s="1598"/>
      <c r="GR105" s="1598"/>
      <c r="GS105" s="1598"/>
      <c r="GT105" s="1598"/>
      <c r="GU105" s="1598"/>
      <c r="GV105" s="1598"/>
      <c r="GW105" s="1598"/>
      <c r="GX105" s="2"/>
      <c r="GY105" s="1359"/>
      <c r="GZ105" s="1202"/>
      <c r="HA105" s="1202"/>
      <c r="HB105" s="1202"/>
      <c r="HC105" s="1202"/>
      <c r="HD105" s="1202"/>
      <c r="HE105" s="1300"/>
      <c r="HF105" s="1300"/>
      <c r="HG105" s="1300"/>
      <c r="HH105" s="1300"/>
      <c r="HI105" s="1300"/>
      <c r="HJ105" s="1300"/>
      <c r="HK105" s="1300"/>
      <c r="HL105" s="1300"/>
      <c r="HM105" s="1300"/>
      <c r="HN105" s="1300"/>
      <c r="HO105" s="1300"/>
      <c r="HP105" s="1300"/>
      <c r="HQ105" s="1300"/>
      <c r="HR105" s="1300"/>
      <c r="HS105" s="1300"/>
      <c r="HT105" s="1300"/>
      <c r="HU105" s="1300"/>
      <c r="HV105" s="1300"/>
      <c r="HW105" s="1300"/>
      <c r="HX105" s="1300"/>
      <c r="HY105" s="1780"/>
      <c r="HZ105" s="3"/>
    </row>
    <row r="106" spans="1:234" ht="5.25" customHeight="1">
      <c r="A106" s="2003"/>
      <c r="B106" s="2004"/>
      <c r="C106" s="2004"/>
      <c r="D106" s="2004"/>
      <c r="E106" s="2005"/>
      <c r="F106" s="1429"/>
      <c r="G106" s="1498"/>
      <c r="H106" s="1423"/>
      <c r="I106" s="1424"/>
      <c r="J106" s="1424"/>
      <c r="K106" s="1424"/>
      <c r="L106" s="1424"/>
      <c r="M106" s="1424"/>
      <c r="N106" s="1424"/>
      <c r="O106" s="1424"/>
      <c r="P106" s="1424"/>
      <c r="Q106" s="1424"/>
      <c r="R106" s="1424"/>
      <c r="S106" s="1425"/>
      <c r="T106" s="1937"/>
      <c r="U106" s="1572"/>
      <c r="V106" s="1573"/>
      <c r="W106" s="1583"/>
      <c r="X106" s="1252"/>
      <c r="Y106" s="1585"/>
      <c r="Z106" s="1583"/>
      <c r="AA106" s="1252"/>
      <c r="AB106" s="1585"/>
      <c r="AC106" s="1583"/>
      <c r="AD106" s="1252"/>
      <c r="AE106" s="1585"/>
      <c r="AF106" s="1583"/>
      <c r="AG106" s="1252"/>
      <c r="AH106" s="1585"/>
      <c r="AI106" s="1583"/>
      <c r="AJ106" s="1252"/>
      <c r="AK106" s="1252"/>
      <c r="AL106" s="1583"/>
      <c r="AM106" s="1252"/>
      <c r="AN106" s="1585"/>
      <c r="AO106" s="1583"/>
      <c r="AP106" s="1252"/>
      <c r="AQ106" s="1585"/>
      <c r="AR106" s="1583"/>
      <c r="AS106" s="1252"/>
      <c r="AT106" s="1585"/>
      <c r="AU106" s="1583"/>
      <c r="AV106" s="1252"/>
      <c r="AW106" s="1585"/>
      <c r="AX106" s="1583"/>
      <c r="AY106" s="1252"/>
      <c r="AZ106" s="1585"/>
      <c r="BA106" s="1583"/>
      <c r="BB106" s="1252"/>
      <c r="BC106" s="1584"/>
      <c r="BD106" s="1423"/>
      <c r="BE106" s="1424"/>
      <c r="BF106" s="1424"/>
      <c r="BG106" s="1424"/>
      <c r="BH106" s="1425"/>
      <c r="BI106" s="1938"/>
      <c r="BJ106" s="1266"/>
      <c r="BK106" s="1266"/>
      <c r="BL106" s="1266"/>
      <c r="BM106" s="1267"/>
      <c r="BN106" s="1792"/>
      <c r="BO106" s="1424"/>
      <c r="BP106" s="1424"/>
      <c r="BQ106" s="1424"/>
      <c r="BR106" s="2"/>
      <c r="BS106" s="2"/>
      <c r="BT106" s="1730"/>
      <c r="BU106" s="1731"/>
      <c r="BV106" s="1731"/>
      <c r="BW106" s="1731"/>
      <c r="BX106" s="1731"/>
      <c r="BY106" s="1731"/>
      <c r="BZ106" s="1753"/>
      <c r="CA106" s="1754"/>
      <c r="CB106" s="1754"/>
      <c r="CC106" s="1754"/>
      <c r="CD106" s="1754"/>
      <c r="CE106" s="1754"/>
      <c r="CF106" s="1754"/>
      <c r="CG106" s="1754"/>
      <c r="CH106" s="1754"/>
      <c r="CI106" s="1754"/>
      <c r="CJ106" s="1754"/>
      <c r="CK106" s="1754"/>
      <c r="CL106" s="1754"/>
      <c r="CM106" s="1754"/>
      <c r="CN106" s="1754"/>
      <c r="CO106" s="1755"/>
      <c r="CP106" s="1474"/>
      <c r="CQ106" s="1475"/>
      <c r="CR106" s="1475"/>
      <c r="CS106" s="1476"/>
      <c r="CT106" s="1224"/>
      <c r="CU106" s="1225"/>
      <c r="CV106" s="1225"/>
      <c r="CW106" s="1225"/>
      <c r="CX106" s="1225"/>
      <c r="CY106" s="1225"/>
      <c r="CZ106" s="1225"/>
      <c r="DA106" s="1225"/>
      <c r="DB106" s="1225"/>
      <c r="DC106" s="1225"/>
      <c r="DD106" s="1225"/>
      <c r="DE106" s="1225"/>
      <c r="DF106" s="1225"/>
      <c r="DG106" s="1225"/>
      <c r="DH106" s="1225"/>
      <c r="DI106" s="1225"/>
      <c r="DJ106" s="1225"/>
      <c r="DK106" s="1225"/>
      <c r="DL106" s="1228"/>
      <c r="DM106" s="1229"/>
      <c r="DN106" s="2"/>
      <c r="DO106" s="2"/>
      <c r="DP106" s="2"/>
      <c r="DQ106" s="2"/>
      <c r="DR106" s="2"/>
      <c r="DS106" s="2"/>
      <c r="DT106" s="2"/>
      <c r="DU106" s="1424"/>
      <c r="DV106" s="1424"/>
      <c r="DW106" s="1424"/>
      <c r="DX106" s="1424"/>
      <c r="DY106" s="1424"/>
      <c r="DZ106" s="1424"/>
      <c r="EA106" s="1424"/>
      <c r="EB106" s="1424"/>
      <c r="EC106" s="1424"/>
      <c r="ED106" s="1424"/>
      <c r="EE106" s="1424"/>
      <c r="EF106" s="1424"/>
      <c r="EG106" s="1424"/>
      <c r="EH106" s="1424"/>
      <c r="EI106" s="1424"/>
      <c r="EJ106" s="1424"/>
      <c r="EK106" s="1424"/>
      <c r="EL106" s="1424"/>
      <c r="EM106" s="1424"/>
      <c r="EN106" s="1424"/>
      <c r="EO106" s="1424"/>
      <c r="EP106" s="1424"/>
      <c r="EQ106" s="1424"/>
      <c r="ER106" s="1424"/>
      <c r="ES106" s="1424"/>
      <c r="ET106" s="1424"/>
      <c r="EU106" s="1424"/>
      <c r="EV106" s="1424"/>
      <c r="EW106" s="1424"/>
      <c r="EX106" s="1425"/>
      <c r="EY106" s="1875"/>
      <c r="EZ106" s="1876"/>
      <c r="FA106" s="1876"/>
      <c r="FB106" s="1876"/>
      <c r="FC106" s="1876"/>
      <c r="FD106" s="1876"/>
      <c r="FE106" s="1876"/>
      <c r="FF106" s="1876"/>
      <c r="FG106" s="1876"/>
      <c r="FH106" s="1876"/>
      <c r="FI106" s="1876"/>
      <c r="FJ106" s="1876"/>
      <c r="FK106" s="1876"/>
      <c r="FL106" s="1876"/>
      <c r="FM106" s="1876"/>
      <c r="FN106" s="1876"/>
      <c r="FO106" s="1876"/>
      <c r="FP106" s="1876"/>
      <c r="FQ106" s="1876"/>
      <c r="FR106" s="1876"/>
      <c r="FS106" s="1876"/>
      <c r="FT106" s="1876"/>
      <c r="FU106" s="1876"/>
      <c r="FV106" s="1876"/>
      <c r="FW106" s="1877"/>
      <c r="FX106" s="1423"/>
      <c r="FY106" s="1424"/>
      <c r="FZ106" s="1424"/>
      <c r="GA106" s="1424"/>
      <c r="GB106" s="1424"/>
      <c r="GC106" s="1424"/>
      <c r="GD106" s="1424"/>
      <c r="GE106" s="1424"/>
      <c r="GF106" s="1424"/>
      <c r="GG106" s="1425"/>
      <c r="GH106" s="1722"/>
      <c r="GI106" s="1598"/>
      <c r="GJ106" s="1598"/>
      <c r="GK106" s="1598"/>
      <c r="GL106" s="1598"/>
      <c r="GM106" s="1598"/>
      <c r="GN106" s="1598"/>
      <c r="GO106" s="1598"/>
      <c r="GP106" s="1598"/>
      <c r="GQ106" s="1598"/>
      <c r="GR106" s="1598"/>
      <c r="GS106" s="1598"/>
      <c r="GT106" s="1598"/>
      <c r="GU106" s="1598"/>
      <c r="GV106" s="1598"/>
      <c r="GW106" s="1598"/>
      <c r="GX106" s="2"/>
      <c r="GY106" s="1194"/>
      <c r="GZ106" s="1360"/>
      <c r="HA106" s="1360"/>
      <c r="HB106" s="1360"/>
      <c r="HC106" s="1360"/>
      <c r="HD106" s="1360"/>
      <c r="HE106" s="1543"/>
      <c r="HF106" s="1543"/>
      <c r="HG106" s="1543"/>
      <c r="HH106" s="1543"/>
      <c r="HI106" s="1543"/>
      <c r="HJ106" s="1543"/>
      <c r="HK106" s="1543"/>
      <c r="HL106" s="1543"/>
      <c r="HM106" s="1543"/>
      <c r="HN106" s="1543"/>
      <c r="HO106" s="1543"/>
      <c r="HP106" s="1543"/>
      <c r="HQ106" s="1543"/>
      <c r="HR106" s="1543"/>
      <c r="HS106" s="1543"/>
      <c r="HT106" s="1543"/>
      <c r="HU106" s="1543"/>
      <c r="HV106" s="1543"/>
      <c r="HW106" s="1543"/>
      <c r="HX106" s="1543"/>
      <c r="HY106" s="1551"/>
      <c r="HZ106" s="2"/>
    </row>
    <row r="107" spans="1:234" ht="5.25" customHeight="1">
      <c r="A107" s="1925" t="s">
        <v>87</v>
      </c>
      <c r="B107" s="1644"/>
      <c r="C107" s="1644"/>
      <c r="D107" s="1644"/>
      <c r="E107" s="1645"/>
      <c r="F107" s="1428">
        <v>1</v>
      </c>
      <c r="G107" s="1430"/>
      <c r="H107" s="1503" t="s">
        <v>399</v>
      </c>
      <c r="I107" s="1503"/>
      <c r="J107" s="1503"/>
      <c r="K107" s="1503"/>
      <c r="L107" s="1503"/>
      <c r="M107" s="1503"/>
      <c r="N107" s="1501" t="str">
        <f>IF(N109="","",VLOOKUP(N109,入力シート!C86:D93,2,FALSE))</f>
        <v/>
      </c>
      <c r="O107" s="1501"/>
      <c r="P107" s="1501"/>
      <c r="Q107" s="1501"/>
      <c r="R107" s="1501"/>
      <c r="S107" s="1501"/>
      <c r="T107" s="1501"/>
      <c r="U107" s="1501"/>
      <c r="V107" s="1501"/>
      <c r="W107" s="1501"/>
      <c r="X107" s="1501"/>
      <c r="Y107" s="1501"/>
      <c r="Z107" s="1501"/>
      <c r="AA107" s="1501"/>
      <c r="AB107" s="1501"/>
      <c r="AC107" s="1501"/>
      <c r="AD107" s="1501"/>
      <c r="AE107" s="1591" t="s">
        <v>15</v>
      </c>
      <c r="AF107" s="1591"/>
      <c r="AG107" s="1591"/>
      <c r="AH107" s="1591"/>
      <c r="AI107" s="1591"/>
      <c r="AJ107" s="1889" t="str">
        <f>IF(入力シート!Y73&gt;=1,IF(入力シート!Y65&lt;16,入力シート!AA48,""),"")</f>
        <v/>
      </c>
      <c r="AK107" s="1889"/>
      <c r="AL107" s="1889"/>
      <c r="AM107" s="1889"/>
      <c r="AN107" s="1889"/>
      <c r="AO107" s="1889"/>
      <c r="AP107" s="1889"/>
      <c r="AQ107" s="1889"/>
      <c r="AR107" s="1889"/>
      <c r="AS107" s="1889"/>
      <c r="AT107" s="1889"/>
      <c r="AU107" s="1889"/>
      <c r="AV107" s="1889"/>
      <c r="AW107" s="1591" t="s">
        <v>469</v>
      </c>
      <c r="AX107" s="1591"/>
      <c r="AY107" s="1591"/>
      <c r="AZ107" s="1591"/>
      <c r="BA107" s="1591"/>
      <c r="BB107" s="1591"/>
      <c r="BC107" s="1591"/>
      <c r="BD107" s="1501" t="str">
        <f>IF(入力シート!Y73&gt;=1,IF(入力シート!Y65&lt;16,入力シート!AD65,""),"")</f>
        <v/>
      </c>
      <c r="BE107" s="1501"/>
      <c r="BF107" s="1501"/>
      <c r="BG107" s="1501"/>
      <c r="BH107" s="1501"/>
      <c r="BI107" s="1503" t="s">
        <v>17</v>
      </c>
      <c r="BJ107" s="1503"/>
      <c r="BK107" s="1503"/>
      <c r="BL107" s="1503"/>
      <c r="BM107" s="1501" t="str">
        <f>IF(入力シート!Y73&gt;=1,IF(入力シート!Y65&lt;16,入力シート!AE65,""),"")</f>
        <v/>
      </c>
      <c r="BN107" s="1501"/>
      <c r="BO107" s="1501"/>
      <c r="BP107" s="1501"/>
      <c r="BQ107" s="1565"/>
      <c r="BR107" s="2"/>
      <c r="BS107" s="2"/>
      <c r="BT107" s="1730"/>
      <c r="BU107" s="1731"/>
      <c r="BV107" s="1731"/>
      <c r="BW107" s="1731"/>
      <c r="BX107" s="1731"/>
      <c r="BY107" s="1731"/>
      <c r="BZ107" s="1753" t="s">
        <v>56</v>
      </c>
      <c r="CA107" s="1754"/>
      <c r="CB107" s="1754"/>
      <c r="CC107" s="1754"/>
      <c r="CD107" s="1754"/>
      <c r="CE107" s="1754"/>
      <c r="CF107" s="1754"/>
      <c r="CG107" s="1754"/>
      <c r="CH107" s="1754"/>
      <c r="CI107" s="1754"/>
      <c r="CJ107" s="1754"/>
      <c r="CK107" s="1754"/>
      <c r="CL107" s="1754"/>
      <c r="CM107" s="1754"/>
      <c r="CN107" s="1754"/>
      <c r="CO107" s="1755"/>
      <c r="CP107" s="1474" t="s">
        <v>496</v>
      </c>
      <c r="CQ107" s="1475"/>
      <c r="CR107" s="1475"/>
      <c r="CS107" s="1476"/>
      <c r="CT107" s="1224" t="str">
        <f>IF(換算!BF22="","",換算!BF22)</f>
        <v/>
      </c>
      <c r="CU107" s="1225"/>
      <c r="CV107" s="1225"/>
      <c r="CW107" s="1225"/>
      <c r="CX107" s="1225"/>
      <c r="CY107" s="1225"/>
      <c r="CZ107" s="1225"/>
      <c r="DA107" s="1225"/>
      <c r="DB107" s="1225"/>
      <c r="DC107" s="1225"/>
      <c r="DD107" s="1225"/>
      <c r="DE107" s="1225"/>
      <c r="DF107" s="1225"/>
      <c r="DG107" s="1225"/>
      <c r="DH107" s="1225"/>
      <c r="DI107" s="1225"/>
      <c r="DJ107" s="1225"/>
      <c r="DK107" s="1225"/>
      <c r="DL107" s="1226"/>
      <c r="DM107" s="1227"/>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row>
    <row r="108" spans="1:234" ht="5.25" customHeight="1">
      <c r="A108" s="1925"/>
      <c r="B108" s="1644"/>
      <c r="C108" s="1644"/>
      <c r="D108" s="1644"/>
      <c r="E108" s="1645"/>
      <c r="F108" s="1428"/>
      <c r="G108" s="1430"/>
      <c r="H108" s="1504"/>
      <c r="I108" s="1504"/>
      <c r="J108" s="1504"/>
      <c r="K108" s="1504"/>
      <c r="L108" s="1504"/>
      <c r="M108" s="1504"/>
      <c r="N108" s="1502"/>
      <c r="O108" s="1502"/>
      <c r="P108" s="1502"/>
      <c r="Q108" s="1502"/>
      <c r="R108" s="1502"/>
      <c r="S108" s="1502"/>
      <c r="T108" s="1502"/>
      <c r="U108" s="1502"/>
      <c r="V108" s="1502"/>
      <c r="W108" s="1502"/>
      <c r="X108" s="1502"/>
      <c r="Y108" s="1502"/>
      <c r="Z108" s="1502"/>
      <c r="AA108" s="1502"/>
      <c r="AB108" s="1502"/>
      <c r="AC108" s="1502"/>
      <c r="AD108" s="1502"/>
      <c r="AE108" s="1550"/>
      <c r="AF108" s="1550"/>
      <c r="AG108" s="1550"/>
      <c r="AH108" s="1550"/>
      <c r="AI108" s="1550"/>
      <c r="AJ108" s="1590"/>
      <c r="AK108" s="1590"/>
      <c r="AL108" s="1590"/>
      <c r="AM108" s="1590"/>
      <c r="AN108" s="1590"/>
      <c r="AO108" s="1590"/>
      <c r="AP108" s="1590"/>
      <c r="AQ108" s="1590"/>
      <c r="AR108" s="1590"/>
      <c r="AS108" s="1590"/>
      <c r="AT108" s="1590"/>
      <c r="AU108" s="1590"/>
      <c r="AV108" s="1590"/>
      <c r="AW108" s="1550"/>
      <c r="AX108" s="1550"/>
      <c r="AY108" s="1550"/>
      <c r="AZ108" s="1550"/>
      <c r="BA108" s="1550"/>
      <c r="BB108" s="1550"/>
      <c r="BC108" s="1550"/>
      <c r="BD108" s="1502"/>
      <c r="BE108" s="1502"/>
      <c r="BF108" s="1502"/>
      <c r="BG108" s="1502"/>
      <c r="BH108" s="1502"/>
      <c r="BI108" s="1504"/>
      <c r="BJ108" s="1504"/>
      <c r="BK108" s="1504"/>
      <c r="BL108" s="1504"/>
      <c r="BM108" s="1502"/>
      <c r="BN108" s="1502"/>
      <c r="BO108" s="1502"/>
      <c r="BP108" s="1502"/>
      <c r="BQ108" s="1554"/>
      <c r="BR108" s="2"/>
      <c r="BS108" s="2"/>
      <c r="BT108" s="1730"/>
      <c r="BU108" s="1731"/>
      <c r="BV108" s="1731"/>
      <c r="BW108" s="1731"/>
      <c r="BX108" s="1731"/>
      <c r="BY108" s="1731"/>
      <c r="BZ108" s="1753"/>
      <c r="CA108" s="1754"/>
      <c r="CB108" s="1754"/>
      <c r="CC108" s="1754"/>
      <c r="CD108" s="1754"/>
      <c r="CE108" s="1754"/>
      <c r="CF108" s="1754"/>
      <c r="CG108" s="1754"/>
      <c r="CH108" s="1754"/>
      <c r="CI108" s="1754"/>
      <c r="CJ108" s="1754"/>
      <c r="CK108" s="1754"/>
      <c r="CL108" s="1754"/>
      <c r="CM108" s="1754"/>
      <c r="CN108" s="1754"/>
      <c r="CO108" s="1755"/>
      <c r="CP108" s="1474"/>
      <c r="CQ108" s="1475"/>
      <c r="CR108" s="1475"/>
      <c r="CS108" s="1476"/>
      <c r="CT108" s="1224"/>
      <c r="CU108" s="1225"/>
      <c r="CV108" s="1225"/>
      <c r="CW108" s="1225"/>
      <c r="CX108" s="1225"/>
      <c r="CY108" s="1225"/>
      <c r="CZ108" s="1225"/>
      <c r="DA108" s="1225"/>
      <c r="DB108" s="1225"/>
      <c r="DC108" s="1225"/>
      <c r="DD108" s="1225"/>
      <c r="DE108" s="1225"/>
      <c r="DF108" s="1225"/>
      <c r="DG108" s="1225"/>
      <c r="DH108" s="1225"/>
      <c r="DI108" s="1225"/>
      <c r="DJ108" s="1225"/>
      <c r="DK108" s="1225"/>
      <c r="DL108" s="1228"/>
      <c r="DM108" s="1229"/>
      <c r="DN108" s="2"/>
      <c r="DO108" s="1175" t="s">
        <v>142</v>
      </c>
      <c r="DP108" s="1175"/>
      <c r="DQ108" s="1175"/>
      <c r="DR108" s="1175"/>
      <c r="DS108" s="1175"/>
      <c r="DT108" s="1175"/>
      <c r="DU108" s="1175"/>
      <c r="DV108" s="1175"/>
      <c r="DW108" s="1175"/>
      <c r="DX108" s="1175"/>
      <c r="DY108" s="1175"/>
      <c r="DZ108" s="1175"/>
      <c r="EA108" s="1175"/>
      <c r="EB108" s="1175"/>
      <c r="EC108" s="1175"/>
      <c r="ED108" s="1175"/>
      <c r="EE108" s="1175"/>
      <c r="EF108" s="1175"/>
      <c r="EG108" s="1175"/>
      <c r="EH108" s="1175"/>
      <c r="EI108" s="1175"/>
      <c r="EJ108" s="1175"/>
      <c r="EK108" s="1175"/>
      <c r="EL108" s="1175"/>
      <c r="EM108" s="1175"/>
      <c r="EN108" s="1175"/>
      <c r="EO108" s="1175"/>
      <c r="EP108" s="1175"/>
      <c r="EQ108" s="1175"/>
      <c r="ER108" s="1175"/>
      <c r="ES108" s="1175"/>
      <c r="ET108" s="1175"/>
      <c r="EU108" s="1175"/>
      <c r="EV108" s="1175"/>
      <c r="EW108" s="1175"/>
      <c r="EX108" s="1175"/>
      <c r="EY108" s="1175"/>
      <c r="EZ108" s="1175"/>
      <c r="FA108" s="1175"/>
      <c r="FB108" s="1175"/>
      <c r="FC108" s="1175"/>
      <c r="FD108" s="1175"/>
      <c r="FE108" s="1175"/>
      <c r="FF108" s="1175"/>
      <c r="FG108" s="1175"/>
      <c r="FH108" s="1175"/>
      <c r="FI108" s="1175"/>
      <c r="FJ108" s="1175"/>
      <c r="FK108" s="1175"/>
      <c r="FL108" s="1175"/>
      <c r="FM108" s="1175"/>
      <c r="FN108" s="1175"/>
      <c r="FO108" s="1175"/>
      <c r="FP108" s="1175"/>
      <c r="FQ108" s="1175"/>
      <c r="FR108" s="1175"/>
      <c r="FS108" s="1175"/>
      <c r="FT108" s="1175"/>
      <c r="FU108" s="1175"/>
      <c r="FV108" s="1175"/>
      <c r="FW108" s="1175"/>
      <c r="FX108" s="1175"/>
      <c r="FY108" s="1175"/>
      <c r="FZ108" s="1175"/>
      <c r="GA108" s="1175"/>
      <c r="GB108" s="1175"/>
      <c r="GC108" s="1175"/>
      <c r="GD108" s="1175"/>
      <c r="GE108" s="1175"/>
      <c r="GF108" s="1175"/>
      <c r="GG108" s="1175"/>
      <c r="GH108" s="1175"/>
      <c r="GI108" s="1175"/>
      <c r="GJ108" s="1175"/>
      <c r="GK108" s="1175"/>
      <c r="GL108" s="1175"/>
      <c r="GM108" s="1175"/>
      <c r="GN108" s="1175"/>
      <c r="GO108" s="1175"/>
      <c r="GP108" s="1175"/>
      <c r="GQ108" s="1175"/>
      <c r="GR108" s="1175"/>
      <c r="GS108" s="1175"/>
      <c r="GT108" s="1175"/>
      <c r="GU108" s="1175"/>
      <c r="GV108" s="1175"/>
      <c r="GW108" s="1175"/>
      <c r="GX108" s="1175"/>
      <c r="GY108" s="1175"/>
      <c r="GZ108" s="1175"/>
      <c r="HA108" s="1175"/>
      <c r="HB108" s="1175"/>
      <c r="HC108" s="1175"/>
      <c r="HD108" s="1175"/>
      <c r="HE108" s="1175"/>
      <c r="HF108" s="1175"/>
      <c r="HG108" s="1175"/>
      <c r="HH108" s="1175"/>
      <c r="HI108" s="1175"/>
      <c r="HJ108" s="1175"/>
      <c r="HK108" s="1175"/>
      <c r="HL108" s="1175"/>
      <c r="HM108" s="1175"/>
      <c r="HN108" s="1175"/>
      <c r="HO108" s="1175"/>
      <c r="HP108" s="1175"/>
      <c r="HQ108" s="1175"/>
      <c r="HR108" s="1175"/>
      <c r="HS108" s="1175"/>
      <c r="HT108" s="1175"/>
      <c r="HU108" s="1175"/>
      <c r="HV108" s="1175"/>
      <c r="HW108" s="1175"/>
      <c r="HX108" s="1175"/>
      <c r="HY108" s="1175"/>
      <c r="HZ108" s="2"/>
    </row>
    <row r="109" spans="1:234" ht="5.25" customHeight="1">
      <c r="A109" s="1925"/>
      <c r="B109" s="1644"/>
      <c r="C109" s="1644"/>
      <c r="D109" s="1644"/>
      <c r="E109" s="1645"/>
      <c r="F109" s="1428"/>
      <c r="G109" s="1430"/>
      <c r="H109" s="1504" t="s">
        <v>7</v>
      </c>
      <c r="I109" s="1504"/>
      <c r="J109" s="1504"/>
      <c r="K109" s="1504"/>
      <c r="L109" s="1504"/>
      <c r="M109" s="1504"/>
      <c r="N109" s="1276" t="str">
        <f>IF(入力シート!Y73&gt;=1,IF(入力シート!Y65&lt;16,入力シート!Z65,""),"")</f>
        <v/>
      </c>
      <c r="O109" s="1276"/>
      <c r="P109" s="1276"/>
      <c r="Q109" s="1276"/>
      <c r="R109" s="1276"/>
      <c r="S109" s="1276"/>
      <c r="T109" s="1276"/>
      <c r="U109" s="1276"/>
      <c r="V109" s="1276"/>
      <c r="W109" s="1276"/>
      <c r="X109" s="1276"/>
      <c r="Y109" s="1276"/>
      <c r="Z109" s="1276"/>
      <c r="AA109" s="1276"/>
      <c r="AB109" s="1276"/>
      <c r="AC109" s="1276"/>
      <c r="AD109" s="1276"/>
      <c r="AE109" s="1550"/>
      <c r="AF109" s="1550"/>
      <c r="AG109" s="1550"/>
      <c r="AH109" s="1550"/>
      <c r="AI109" s="1550"/>
      <c r="AJ109" s="1590"/>
      <c r="AK109" s="1590"/>
      <c r="AL109" s="1590"/>
      <c r="AM109" s="1590"/>
      <c r="AN109" s="1590"/>
      <c r="AO109" s="1590"/>
      <c r="AP109" s="1590"/>
      <c r="AQ109" s="1590"/>
      <c r="AR109" s="1590"/>
      <c r="AS109" s="1590"/>
      <c r="AT109" s="1590"/>
      <c r="AU109" s="1590"/>
      <c r="AV109" s="1590"/>
      <c r="AW109" s="1550"/>
      <c r="AX109" s="1550"/>
      <c r="AY109" s="1550"/>
      <c r="AZ109" s="1550"/>
      <c r="BA109" s="1550"/>
      <c r="BB109" s="1550"/>
      <c r="BC109" s="1550"/>
      <c r="BD109" s="1502"/>
      <c r="BE109" s="1502"/>
      <c r="BF109" s="1502"/>
      <c r="BG109" s="1502"/>
      <c r="BH109" s="1502"/>
      <c r="BI109" s="1504"/>
      <c r="BJ109" s="1504"/>
      <c r="BK109" s="1504"/>
      <c r="BL109" s="1504"/>
      <c r="BM109" s="1502"/>
      <c r="BN109" s="1502"/>
      <c r="BO109" s="1502"/>
      <c r="BP109" s="1502"/>
      <c r="BQ109" s="1554"/>
      <c r="BR109" s="2"/>
      <c r="BS109" s="2"/>
      <c r="BT109" s="1730"/>
      <c r="BU109" s="1731"/>
      <c r="BV109" s="1731"/>
      <c r="BW109" s="1731"/>
      <c r="BX109" s="1731"/>
      <c r="BY109" s="1731"/>
      <c r="BZ109" s="1753"/>
      <c r="CA109" s="1754"/>
      <c r="CB109" s="1754"/>
      <c r="CC109" s="1754"/>
      <c r="CD109" s="1754"/>
      <c r="CE109" s="1754"/>
      <c r="CF109" s="1754"/>
      <c r="CG109" s="1754"/>
      <c r="CH109" s="1754"/>
      <c r="CI109" s="1754"/>
      <c r="CJ109" s="1754"/>
      <c r="CK109" s="1754"/>
      <c r="CL109" s="1754"/>
      <c r="CM109" s="1754"/>
      <c r="CN109" s="1754"/>
      <c r="CO109" s="1755"/>
      <c r="CP109" s="1474"/>
      <c r="CQ109" s="1475"/>
      <c r="CR109" s="1475"/>
      <c r="CS109" s="1476"/>
      <c r="CT109" s="1224"/>
      <c r="CU109" s="1225"/>
      <c r="CV109" s="1225"/>
      <c r="CW109" s="1225"/>
      <c r="CX109" s="1225"/>
      <c r="CY109" s="1225"/>
      <c r="CZ109" s="1225"/>
      <c r="DA109" s="1225"/>
      <c r="DB109" s="1225"/>
      <c r="DC109" s="1225"/>
      <c r="DD109" s="1225"/>
      <c r="DE109" s="1225"/>
      <c r="DF109" s="1225"/>
      <c r="DG109" s="1225"/>
      <c r="DH109" s="1225"/>
      <c r="DI109" s="1225"/>
      <c r="DJ109" s="1225"/>
      <c r="DK109" s="1225"/>
      <c r="DL109" s="1228"/>
      <c r="DM109" s="1229"/>
      <c r="DN109" s="2"/>
      <c r="DO109" s="1175"/>
      <c r="DP109" s="1175"/>
      <c r="DQ109" s="1175"/>
      <c r="DR109" s="1175"/>
      <c r="DS109" s="1175"/>
      <c r="DT109" s="1175"/>
      <c r="DU109" s="1175"/>
      <c r="DV109" s="1175"/>
      <c r="DW109" s="1175"/>
      <c r="DX109" s="1175"/>
      <c r="DY109" s="1175"/>
      <c r="DZ109" s="1175"/>
      <c r="EA109" s="1175"/>
      <c r="EB109" s="1175"/>
      <c r="EC109" s="1175"/>
      <c r="ED109" s="1175"/>
      <c r="EE109" s="1175"/>
      <c r="EF109" s="1175"/>
      <c r="EG109" s="1175"/>
      <c r="EH109" s="1175"/>
      <c r="EI109" s="1175"/>
      <c r="EJ109" s="1175"/>
      <c r="EK109" s="1175"/>
      <c r="EL109" s="1175"/>
      <c r="EM109" s="1175"/>
      <c r="EN109" s="1175"/>
      <c r="EO109" s="1175"/>
      <c r="EP109" s="1175"/>
      <c r="EQ109" s="1175"/>
      <c r="ER109" s="1175"/>
      <c r="ES109" s="1175"/>
      <c r="ET109" s="1175"/>
      <c r="EU109" s="1175"/>
      <c r="EV109" s="1175"/>
      <c r="EW109" s="1175"/>
      <c r="EX109" s="1175"/>
      <c r="EY109" s="1175"/>
      <c r="EZ109" s="1175"/>
      <c r="FA109" s="1175"/>
      <c r="FB109" s="1175"/>
      <c r="FC109" s="1175"/>
      <c r="FD109" s="1175"/>
      <c r="FE109" s="1175"/>
      <c r="FF109" s="1175"/>
      <c r="FG109" s="1175"/>
      <c r="FH109" s="1175"/>
      <c r="FI109" s="1175"/>
      <c r="FJ109" s="1175"/>
      <c r="FK109" s="1175"/>
      <c r="FL109" s="1175"/>
      <c r="FM109" s="1175"/>
      <c r="FN109" s="1175"/>
      <c r="FO109" s="1175"/>
      <c r="FP109" s="1175"/>
      <c r="FQ109" s="1175"/>
      <c r="FR109" s="1175"/>
      <c r="FS109" s="1175"/>
      <c r="FT109" s="1175"/>
      <c r="FU109" s="1175"/>
      <c r="FV109" s="1175"/>
      <c r="FW109" s="1175"/>
      <c r="FX109" s="1175"/>
      <c r="FY109" s="1175"/>
      <c r="FZ109" s="1175"/>
      <c r="GA109" s="1175"/>
      <c r="GB109" s="1175"/>
      <c r="GC109" s="1175"/>
      <c r="GD109" s="1175"/>
      <c r="GE109" s="1175"/>
      <c r="GF109" s="1175"/>
      <c r="GG109" s="1175"/>
      <c r="GH109" s="1175"/>
      <c r="GI109" s="1175"/>
      <c r="GJ109" s="1175"/>
      <c r="GK109" s="1175"/>
      <c r="GL109" s="1175"/>
      <c r="GM109" s="1175"/>
      <c r="GN109" s="1175"/>
      <c r="GO109" s="1175"/>
      <c r="GP109" s="1175"/>
      <c r="GQ109" s="1175"/>
      <c r="GR109" s="1175"/>
      <c r="GS109" s="1175"/>
      <c r="GT109" s="1175"/>
      <c r="GU109" s="1175"/>
      <c r="GV109" s="1175"/>
      <c r="GW109" s="1175"/>
      <c r="GX109" s="1175"/>
      <c r="GY109" s="1175"/>
      <c r="GZ109" s="1175"/>
      <c r="HA109" s="1175"/>
      <c r="HB109" s="1175"/>
      <c r="HC109" s="1175"/>
      <c r="HD109" s="1175"/>
      <c r="HE109" s="1175"/>
      <c r="HF109" s="1175"/>
      <c r="HG109" s="1175"/>
      <c r="HH109" s="1175"/>
      <c r="HI109" s="1175"/>
      <c r="HJ109" s="1175"/>
      <c r="HK109" s="1175"/>
      <c r="HL109" s="1175"/>
      <c r="HM109" s="1175"/>
      <c r="HN109" s="1175"/>
      <c r="HO109" s="1175"/>
      <c r="HP109" s="1175"/>
      <c r="HQ109" s="1175"/>
      <c r="HR109" s="1175"/>
      <c r="HS109" s="1175"/>
      <c r="HT109" s="1175"/>
      <c r="HU109" s="1175"/>
      <c r="HV109" s="1175"/>
      <c r="HW109" s="1175"/>
      <c r="HX109" s="1175"/>
      <c r="HY109" s="1175"/>
      <c r="HZ109" s="2"/>
    </row>
    <row r="110" spans="1:234" ht="5.25" customHeight="1">
      <c r="A110" s="1925"/>
      <c r="B110" s="1644"/>
      <c r="C110" s="1644"/>
      <c r="D110" s="1644"/>
      <c r="E110" s="1645"/>
      <c r="F110" s="1428"/>
      <c r="G110" s="1430"/>
      <c r="H110" s="1504"/>
      <c r="I110" s="1504"/>
      <c r="J110" s="1504"/>
      <c r="K110" s="1504"/>
      <c r="L110" s="1504"/>
      <c r="M110" s="1504"/>
      <c r="N110" s="1276"/>
      <c r="O110" s="1276"/>
      <c r="P110" s="1276"/>
      <c r="Q110" s="1276"/>
      <c r="R110" s="1276"/>
      <c r="S110" s="1276"/>
      <c r="T110" s="1276"/>
      <c r="U110" s="1276"/>
      <c r="V110" s="1276"/>
      <c r="W110" s="1276"/>
      <c r="X110" s="1276"/>
      <c r="Y110" s="1276"/>
      <c r="Z110" s="1276"/>
      <c r="AA110" s="1276"/>
      <c r="AB110" s="1276"/>
      <c r="AC110" s="1276"/>
      <c r="AD110" s="1276"/>
      <c r="AE110" s="1550"/>
      <c r="AF110" s="1550"/>
      <c r="AG110" s="1550"/>
      <c r="AH110" s="1550"/>
      <c r="AI110" s="1550"/>
      <c r="AJ110" s="1590"/>
      <c r="AK110" s="1590"/>
      <c r="AL110" s="1590"/>
      <c r="AM110" s="1590"/>
      <c r="AN110" s="1590"/>
      <c r="AO110" s="1590"/>
      <c r="AP110" s="1590"/>
      <c r="AQ110" s="1590"/>
      <c r="AR110" s="1590"/>
      <c r="AS110" s="1590"/>
      <c r="AT110" s="1590"/>
      <c r="AU110" s="1590"/>
      <c r="AV110" s="1590"/>
      <c r="AW110" s="1550"/>
      <c r="AX110" s="1550"/>
      <c r="AY110" s="1550"/>
      <c r="AZ110" s="1550"/>
      <c r="BA110" s="1550"/>
      <c r="BB110" s="1550"/>
      <c r="BC110" s="1550"/>
      <c r="BD110" s="1502"/>
      <c r="BE110" s="1502"/>
      <c r="BF110" s="1502"/>
      <c r="BG110" s="1502"/>
      <c r="BH110" s="1502"/>
      <c r="BI110" s="1504"/>
      <c r="BJ110" s="1504"/>
      <c r="BK110" s="1504"/>
      <c r="BL110" s="1504"/>
      <c r="BM110" s="1502"/>
      <c r="BN110" s="1502"/>
      <c r="BO110" s="1502"/>
      <c r="BP110" s="1502"/>
      <c r="BQ110" s="1554"/>
      <c r="BR110" s="2"/>
      <c r="BS110" s="2"/>
      <c r="BT110" s="1730"/>
      <c r="BU110" s="1731"/>
      <c r="BV110" s="1731"/>
      <c r="BW110" s="1731"/>
      <c r="BX110" s="1731"/>
      <c r="BY110" s="1731"/>
      <c r="BZ110" s="1753" t="s">
        <v>714</v>
      </c>
      <c r="CA110" s="1754"/>
      <c r="CB110" s="1754"/>
      <c r="CC110" s="1754"/>
      <c r="CD110" s="1754"/>
      <c r="CE110" s="1754"/>
      <c r="CF110" s="1754"/>
      <c r="CG110" s="1754"/>
      <c r="CH110" s="1754"/>
      <c r="CI110" s="1754"/>
      <c r="CJ110" s="1754"/>
      <c r="CK110" s="1754"/>
      <c r="CL110" s="1754"/>
      <c r="CM110" s="1754"/>
      <c r="CN110" s="1754"/>
      <c r="CO110" s="1755"/>
      <c r="CP110" s="2013" t="s">
        <v>497</v>
      </c>
      <c r="CQ110" s="2014"/>
      <c r="CR110" s="2014"/>
      <c r="CS110" s="2015"/>
      <c r="CT110" s="1224" t="str">
        <f>IF(換算!BS18="","",換算!BS18)</f>
        <v/>
      </c>
      <c r="CU110" s="1225"/>
      <c r="CV110" s="1225"/>
      <c r="CW110" s="1225"/>
      <c r="CX110" s="1225"/>
      <c r="CY110" s="1225"/>
      <c r="CZ110" s="1225"/>
      <c r="DA110" s="1225"/>
      <c r="DB110" s="1225"/>
      <c r="DC110" s="1225"/>
      <c r="DD110" s="1225"/>
      <c r="DE110" s="1225"/>
      <c r="DF110" s="1225"/>
      <c r="DG110" s="1225"/>
      <c r="DH110" s="1225"/>
      <c r="DI110" s="1225"/>
      <c r="DJ110" s="1225"/>
      <c r="DK110" s="1225"/>
      <c r="DL110" s="1226"/>
      <c r="DM110" s="1227"/>
      <c r="DN110" s="2"/>
      <c r="DO110" s="1266">
        <v>1</v>
      </c>
      <c r="DP110" s="1267"/>
      <c r="DQ110" s="1423" t="s">
        <v>7</v>
      </c>
      <c r="DR110" s="1424"/>
      <c r="DS110" s="1424"/>
      <c r="DT110" s="1425"/>
      <c r="DU110" s="1336" t="str">
        <f>IF(入力シート!AR96&gt;=1,VLOOKUP(1,入力シート!AR85:AU93,3,FALSE),"")</f>
        <v/>
      </c>
      <c r="DV110" s="1337"/>
      <c r="DW110" s="1337"/>
      <c r="DX110" s="1337"/>
      <c r="DY110" s="1337"/>
      <c r="DZ110" s="1337"/>
      <c r="EA110" s="1337"/>
      <c r="EB110" s="1337"/>
      <c r="EC110" s="1337"/>
      <c r="ED110" s="1337"/>
      <c r="EE110" s="1337"/>
      <c r="EF110" s="1337"/>
      <c r="EG110" s="1337"/>
      <c r="EH110" s="1337"/>
      <c r="EI110" s="1337"/>
      <c r="EJ110" s="1337"/>
      <c r="EK110" s="1337"/>
      <c r="EL110" s="1337"/>
      <c r="EM110" s="1337"/>
      <c r="EN110" s="1337"/>
      <c r="EO110" s="1337"/>
      <c r="EP110" s="1337"/>
      <c r="EQ110" s="1337"/>
      <c r="ER110" s="1337"/>
      <c r="ES110" s="1338"/>
      <c r="ET110" s="1890" t="s">
        <v>126</v>
      </c>
      <c r="EU110" s="1424"/>
      <c r="EV110" s="1424"/>
      <c r="EW110" s="1425"/>
      <c r="EX110" s="1597" t="str">
        <f>IF(入力シート!AR96&gt;=1,VLOOKUP(DU110,入力シート!O85:AL93,13,FALSE),"")</f>
        <v/>
      </c>
      <c r="EY110" s="1598"/>
      <c r="EZ110" s="1598"/>
      <c r="FA110" s="1836"/>
      <c r="FB110" s="1594" t="str">
        <f>IF(入力シート!AR96&gt;=1,VLOOKUP(DU110,入力シート!O85:AL93,14,FALSE),"")</f>
        <v/>
      </c>
      <c r="FC110" s="1594"/>
      <c r="FD110" s="1594"/>
      <c r="FE110" s="1594"/>
      <c r="FF110" s="1594" t="str">
        <f>IF(入力シート!AR96&gt;=1,VLOOKUP(DU110,入力シート!O85:AL93,15,FALSE),"")</f>
        <v/>
      </c>
      <c r="FG110" s="1594"/>
      <c r="FH110" s="1594"/>
      <c r="FI110" s="1594"/>
      <c r="FJ110" s="1594" t="str">
        <f>IF(入力シート!AR96&gt;=1,VLOOKUP(DU110,入力シート!O85:AL93,16,FALSE),"")</f>
        <v/>
      </c>
      <c r="FK110" s="1594"/>
      <c r="FL110" s="1594"/>
      <c r="FM110" s="1594"/>
      <c r="FN110" s="1594" t="str">
        <f>IF(入力シート!AR96&gt;=1,VLOOKUP(DU110,入力シート!O85:AL93,17,FALSE),"")</f>
        <v/>
      </c>
      <c r="FO110" s="1594"/>
      <c r="FP110" s="1594"/>
      <c r="FQ110" s="1594"/>
      <c r="FR110" s="1594" t="str">
        <f>IF(入力シート!AR96&gt;=1,VLOOKUP(DU110,入力シート!O85:AL93,18,FALSE),"")</f>
        <v/>
      </c>
      <c r="FS110" s="1594"/>
      <c r="FT110" s="1594"/>
      <c r="FU110" s="1594"/>
      <c r="FV110" s="1594" t="str">
        <f>IF(入力シート!AR96&gt;=1,VLOOKUP(DU110,入力シート!O85:AL93,19,FALSE),"")</f>
        <v/>
      </c>
      <c r="FW110" s="1594"/>
      <c r="FX110" s="1594"/>
      <c r="FY110" s="1594"/>
      <c r="FZ110" s="1594" t="str">
        <f>IF(入力シート!AR96&gt;=1,VLOOKUP(DU110,入力シート!O85:AL93,20,FALSE),"")</f>
        <v/>
      </c>
      <c r="GA110" s="1594"/>
      <c r="GB110" s="1594"/>
      <c r="GC110" s="1594"/>
      <c r="GD110" s="1594" t="str">
        <f>IF(入力シート!AR96&gt;=1,VLOOKUP(DU110,入力シート!O85:AL93,21,FALSE),"")</f>
        <v/>
      </c>
      <c r="GE110" s="1594"/>
      <c r="GF110" s="1594"/>
      <c r="GG110" s="1594"/>
      <c r="GH110" s="1594" t="str">
        <f>IF(入力シート!AR96&gt;=1,VLOOKUP(DU110,入力シート!O85:AL93,22,FALSE),"")</f>
        <v/>
      </c>
      <c r="GI110" s="1594"/>
      <c r="GJ110" s="1594"/>
      <c r="GK110" s="1594"/>
      <c r="GL110" s="1594" t="str">
        <f>IF(入力シート!AR96&gt;=1,VLOOKUP(DU110,入力シート!O85:AL93,23,FALSE),"")</f>
        <v/>
      </c>
      <c r="GM110" s="1594"/>
      <c r="GN110" s="1594"/>
      <c r="GO110" s="1594"/>
      <c r="GP110" s="1597" t="str">
        <f>IF(入力シート!AR96&gt;=1,VLOOKUP(DU110,入力シート!O85:AL93,24,FALSE),"")</f>
        <v/>
      </c>
      <c r="GQ110" s="1598"/>
      <c r="GR110" s="1598"/>
      <c r="GS110" s="1836"/>
      <c r="GT110" s="1890" t="s">
        <v>143</v>
      </c>
      <c r="GU110" s="1424"/>
      <c r="GV110" s="1424"/>
      <c r="GW110" s="1897"/>
      <c r="GX110" s="1289" t="str">
        <f>IF(入力シート!AR96&gt;=1,VLOOKUP(1,入力シート!AR85:AU93,2,FALSE),"")</f>
        <v/>
      </c>
      <c r="GY110" s="1290"/>
      <c r="GZ110" s="1290"/>
      <c r="HA110" s="1290"/>
      <c r="HB110" s="1290"/>
      <c r="HC110" s="1290"/>
      <c r="HD110" s="1290"/>
      <c r="HE110" s="1290"/>
      <c r="HF110" s="1290"/>
      <c r="HG110" s="1290"/>
      <c r="HH110" s="1290"/>
      <c r="HI110" s="1290"/>
      <c r="HJ110" s="1290"/>
      <c r="HK110" s="1290"/>
      <c r="HL110" s="1290"/>
      <c r="HM110" s="1290"/>
      <c r="HN110" s="1290"/>
      <c r="HO110" s="1290"/>
      <c r="HP110" s="1290"/>
      <c r="HQ110" s="1290"/>
      <c r="HR110" s="1290"/>
      <c r="HS110" s="1290"/>
      <c r="HT110" s="1290"/>
      <c r="HU110" s="1290"/>
      <c r="HV110" s="1290"/>
      <c r="HW110" s="1290"/>
      <c r="HX110" s="1290"/>
      <c r="HY110" s="1290"/>
      <c r="HZ110" s="2"/>
    </row>
    <row r="111" spans="1:234" ht="5.25" customHeight="1">
      <c r="A111" s="1925"/>
      <c r="B111" s="1644"/>
      <c r="C111" s="1644"/>
      <c r="D111" s="1644"/>
      <c r="E111" s="1645"/>
      <c r="F111" s="1428"/>
      <c r="G111" s="1430"/>
      <c r="H111" s="1504"/>
      <c r="I111" s="1504"/>
      <c r="J111" s="1504"/>
      <c r="K111" s="1504"/>
      <c r="L111" s="1504"/>
      <c r="M111" s="1504"/>
      <c r="N111" s="1276"/>
      <c r="O111" s="1276"/>
      <c r="P111" s="1276"/>
      <c r="Q111" s="1276"/>
      <c r="R111" s="1276"/>
      <c r="S111" s="1276"/>
      <c r="T111" s="1276"/>
      <c r="U111" s="1276"/>
      <c r="V111" s="1276"/>
      <c r="W111" s="1276"/>
      <c r="X111" s="1276"/>
      <c r="Y111" s="1276"/>
      <c r="Z111" s="1276"/>
      <c r="AA111" s="1276"/>
      <c r="AB111" s="1276"/>
      <c r="AC111" s="1276"/>
      <c r="AD111" s="1276"/>
      <c r="AE111" s="1550"/>
      <c r="AF111" s="1550"/>
      <c r="AG111" s="1550"/>
      <c r="AH111" s="1550"/>
      <c r="AI111" s="1550"/>
      <c r="AJ111" s="1590"/>
      <c r="AK111" s="1590"/>
      <c r="AL111" s="1590"/>
      <c r="AM111" s="1590"/>
      <c r="AN111" s="1590"/>
      <c r="AO111" s="1590"/>
      <c r="AP111" s="1590"/>
      <c r="AQ111" s="1590"/>
      <c r="AR111" s="1590"/>
      <c r="AS111" s="1590"/>
      <c r="AT111" s="1590"/>
      <c r="AU111" s="1590"/>
      <c r="AV111" s="1590"/>
      <c r="AW111" s="1550"/>
      <c r="AX111" s="1550"/>
      <c r="AY111" s="1550"/>
      <c r="AZ111" s="1550"/>
      <c r="BA111" s="1550"/>
      <c r="BB111" s="1550"/>
      <c r="BC111" s="1550"/>
      <c r="BD111" s="1502"/>
      <c r="BE111" s="1502"/>
      <c r="BF111" s="1502"/>
      <c r="BG111" s="1502"/>
      <c r="BH111" s="1502"/>
      <c r="BI111" s="1504"/>
      <c r="BJ111" s="1504"/>
      <c r="BK111" s="1504"/>
      <c r="BL111" s="1504"/>
      <c r="BM111" s="1502"/>
      <c r="BN111" s="1502"/>
      <c r="BO111" s="1502"/>
      <c r="BP111" s="1502"/>
      <c r="BQ111" s="1554"/>
      <c r="BR111" s="2"/>
      <c r="BS111" s="2"/>
      <c r="BT111" s="1730"/>
      <c r="BU111" s="1731"/>
      <c r="BV111" s="1731"/>
      <c r="BW111" s="1731"/>
      <c r="BX111" s="1731"/>
      <c r="BY111" s="1731"/>
      <c r="BZ111" s="1753"/>
      <c r="CA111" s="1754"/>
      <c r="CB111" s="1754"/>
      <c r="CC111" s="1754"/>
      <c r="CD111" s="1754"/>
      <c r="CE111" s="1754"/>
      <c r="CF111" s="1754"/>
      <c r="CG111" s="1754"/>
      <c r="CH111" s="1754"/>
      <c r="CI111" s="1754"/>
      <c r="CJ111" s="1754"/>
      <c r="CK111" s="1754"/>
      <c r="CL111" s="1754"/>
      <c r="CM111" s="1754"/>
      <c r="CN111" s="1754"/>
      <c r="CO111" s="1755"/>
      <c r="CP111" s="2016"/>
      <c r="CQ111" s="2014"/>
      <c r="CR111" s="2014"/>
      <c r="CS111" s="2015"/>
      <c r="CT111" s="1224"/>
      <c r="CU111" s="1225"/>
      <c r="CV111" s="1225"/>
      <c r="CW111" s="1225"/>
      <c r="CX111" s="1225"/>
      <c r="CY111" s="1225"/>
      <c r="CZ111" s="1225"/>
      <c r="DA111" s="1225"/>
      <c r="DB111" s="1225"/>
      <c r="DC111" s="1225"/>
      <c r="DD111" s="1225"/>
      <c r="DE111" s="1225"/>
      <c r="DF111" s="1225"/>
      <c r="DG111" s="1225"/>
      <c r="DH111" s="1225"/>
      <c r="DI111" s="1225"/>
      <c r="DJ111" s="1225"/>
      <c r="DK111" s="1225"/>
      <c r="DL111" s="1228"/>
      <c r="DM111" s="1229"/>
      <c r="DN111" s="2"/>
      <c r="DO111" s="1266"/>
      <c r="DP111" s="1267"/>
      <c r="DQ111" s="1423"/>
      <c r="DR111" s="1424"/>
      <c r="DS111" s="1424"/>
      <c r="DT111" s="1425"/>
      <c r="DU111" s="1294"/>
      <c r="DV111" s="1246"/>
      <c r="DW111" s="1246"/>
      <c r="DX111" s="1246"/>
      <c r="DY111" s="1246"/>
      <c r="DZ111" s="1246"/>
      <c r="EA111" s="1246"/>
      <c r="EB111" s="1246"/>
      <c r="EC111" s="1246"/>
      <c r="ED111" s="1246"/>
      <c r="EE111" s="1246"/>
      <c r="EF111" s="1246"/>
      <c r="EG111" s="1246"/>
      <c r="EH111" s="1246"/>
      <c r="EI111" s="1246"/>
      <c r="EJ111" s="1246"/>
      <c r="EK111" s="1246"/>
      <c r="EL111" s="1246"/>
      <c r="EM111" s="1246"/>
      <c r="EN111" s="1246"/>
      <c r="EO111" s="1246"/>
      <c r="EP111" s="1246"/>
      <c r="EQ111" s="1246"/>
      <c r="ER111" s="1246"/>
      <c r="ES111" s="1295"/>
      <c r="ET111" s="1423"/>
      <c r="EU111" s="1424"/>
      <c r="EV111" s="1424"/>
      <c r="EW111" s="1425"/>
      <c r="EX111" s="1597"/>
      <c r="EY111" s="1598"/>
      <c r="EZ111" s="1598"/>
      <c r="FA111" s="1836"/>
      <c r="FB111" s="1594"/>
      <c r="FC111" s="1594"/>
      <c r="FD111" s="1594"/>
      <c r="FE111" s="1594"/>
      <c r="FF111" s="1594"/>
      <c r="FG111" s="1594"/>
      <c r="FH111" s="1594"/>
      <c r="FI111" s="1594"/>
      <c r="FJ111" s="1594"/>
      <c r="FK111" s="1594"/>
      <c r="FL111" s="1594"/>
      <c r="FM111" s="1594"/>
      <c r="FN111" s="1594"/>
      <c r="FO111" s="1594"/>
      <c r="FP111" s="1594"/>
      <c r="FQ111" s="1594"/>
      <c r="FR111" s="1594"/>
      <c r="FS111" s="1594"/>
      <c r="FT111" s="1594"/>
      <c r="FU111" s="1594"/>
      <c r="FV111" s="1594"/>
      <c r="FW111" s="1594"/>
      <c r="FX111" s="1594"/>
      <c r="FY111" s="1594"/>
      <c r="FZ111" s="1594"/>
      <c r="GA111" s="1594"/>
      <c r="GB111" s="1594"/>
      <c r="GC111" s="1594"/>
      <c r="GD111" s="1594"/>
      <c r="GE111" s="1594"/>
      <c r="GF111" s="1594"/>
      <c r="GG111" s="1594"/>
      <c r="GH111" s="1594"/>
      <c r="GI111" s="1594"/>
      <c r="GJ111" s="1594"/>
      <c r="GK111" s="1594"/>
      <c r="GL111" s="1594"/>
      <c r="GM111" s="1594"/>
      <c r="GN111" s="1594"/>
      <c r="GO111" s="1594"/>
      <c r="GP111" s="1597"/>
      <c r="GQ111" s="1598"/>
      <c r="GR111" s="1598"/>
      <c r="GS111" s="1836"/>
      <c r="GT111" s="1423"/>
      <c r="GU111" s="1424"/>
      <c r="GV111" s="1424"/>
      <c r="GW111" s="1897"/>
      <c r="GX111" s="1289"/>
      <c r="GY111" s="1290"/>
      <c r="GZ111" s="1290"/>
      <c r="HA111" s="1290"/>
      <c r="HB111" s="1290"/>
      <c r="HC111" s="1290"/>
      <c r="HD111" s="1290"/>
      <c r="HE111" s="1290"/>
      <c r="HF111" s="1290"/>
      <c r="HG111" s="1290"/>
      <c r="HH111" s="1290"/>
      <c r="HI111" s="1290"/>
      <c r="HJ111" s="1290"/>
      <c r="HK111" s="1290"/>
      <c r="HL111" s="1290"/>
      <c r="HM111" s="1290"/>
      <c r="HN111" s="1290"/>
      <c r="HO111" s="1290"/>
      <c r="HP111" s="1290"/>
      <c r="HQ111" s="1290"/>
      <c r="HR111" s="1290"/>
      <c r="HS111" s="1290"/>
      <c r="HT111" s="1290"/>
      <c r="HU111" s="1290"/>
      <c r="HV111" s="1290"/>
      <c r="HW111" s="1290"/>
      <c r="HX111" s="1290"/>
      <c r="HY111" s="1290"/>
      <c r="HZ111" s="2"/>
    </row>
    <row r="112" spans="1:234" ht="5.25" customHeight="1">
      <c r="A112" s="1925"/>
      <c r="B112" s="1644"/>
      <c r="C112" s="1644"/>
      <c r="D112" s="1644"/>
      <c r="E112" s="1645"/>
      <c r="F112" s="1428"/>
      <c r="G112" s="1430"/>
      <c r="H112" s="1563" t="s">
        <v>8</v>
      </c>
      <c r="I112" s="1552"/>
      <c r="J112" s="1552"/>
      <c r="K112" s="1552"/>
      <c r="L112" s="1552"/>
      <c r="M112" s="1552"/>
      <c r="N112" s="1552"/>
      <c r="O112" s="1552"/>
      <c r="P112" s="1552"/>
      <c r="Q112" s="1552"/>
      <c r="R112" s="1552"/>
      <c r="S112" s="1564"/>
      <c r="T112" s="1531" t="str">
        <f>IF(入力シート!Y73&gt;=1,IF(入力シート!Y65&lt;16,入力シート!AF65,""),"")</f>
        <v/>
      </c>
      <c r="U112" s="1569"/>
      <c r="V112" s="1570"/>
      <c r="W112" s="1547" t="str">
        <f>IF(入力シート!Y73&gt;=1,IF(入力シート!Y65&lt;16,入力シート!AG65,""),"")</f>
        <v/>
      </c>
      <c r="X112" s="1251"/>
      <c r="Y112" s="1561"/>
      <c r="Z112" s="1547" t="str">
        <f>IF(入力シート!Y73&gt;=1,IF(入力シート!Y65&lt;16,入力シート!AH65,""),"")</f>
        <v/>
      </c>
      <c r="AA112" s="1251"/>
      <c r="AB112" s="1561"/>
      <c r="AC112" s="1547" t="str">
        <f>IF(入力シート!Y73&gt;=1,IF(入力シート!Y65&lt;16,入力シート!AI65,""),"")</f>
        <v/>
      </c>
      <c r="AD112" s="1251"/>
      <c r="AE112" s="1561"/>
      <c r="AF112" s="1547" t="str">
        <f>IF(入力シート!Y73&gt;=1,IF(入力シート!Y65&lt;16,入力シート!AJ65,""),"")</f>
        <v/>
      </c>
      <c r="AG112" s="1251"/>
      <c r="AH112" s="1561"/>
      <c r="AI112" s="1547" t="str">
        <f>IF(入力シート!Y73&gt;=1,IF(入力シート!Y65&lt;16,入力シート!AK65,""),"")</f>
        <v/>
      </c>
      <c r="AJ112" s="1251"/>
      <c r="AK112" s="1251"/>
      <c r="AL112" s="1580" t="str">
        <f>IF(入力シート!Y73&gt;=1,IF(入力シート!Y65&lt;16,入力シート!AL65,""),"")</f>
        <v/>
      </c>
      <c r="AM112" s="1581"/>
      <c r="AN112" s="1589"/>
      <c r="AO112" s="1547" t="str">
        <f>IF(入力シート!Y73&gt;=1,IF(入力シート!Y65&lt;16,入力シート!AM65,""),"")</f>
        <v/>
      </c>
      <c r="AP112" s="1251"/>
      <c r="AQ112" s="1561"/>
      <c r="AR112" s="1547" t="str">
        <f>IF(入力シート!Y73&gt;=1,IF(入力シート!Y65&lt;16,入力シート!AN65,""),"")</f>
        <v/>
      </c>
      <c r="AS112" s="1251"/>
      <c r="AT112" s="1561"/>
      <c r="AU112" s="1547" t="str">
        <f>IF(入力シート!Y73&gt;=1,IF(入力シート!Y65&lt;16,入力シート!AO65,""),"")</f>
        <v/>
      </c>
      <c r="AV112" s="1251"/>
      <c r="AW112" s="1561"/>
      <c r="AX112" s="1547" t="str">
        <f>IF(入力シート!Y73&gt;=1,IF(入力シート!Y65&lt;16,入力シート!AP65,""),"")</f>
        <v/>
      </c>
      <c r="AY112" s="1251"/>
      <c r="AZ112" s="1561"/>
      <c r="BA112" s="1547" t="str">
        <f>IF(入力シート!Y73&gt;=1,IF(入力シート!Y65&lt;16,入力シート!AQ65,""),"")</f>
        <v/>
      </c>
      <c r="BB112" s="1251"/>
      <c r="BC112" s="1887"/>
      <c r="BD112" s="1891"/>
      <c r="BE112" s="1892"/>
      <c r="BF112" s="1892"/>
      <c r="BG112" s="1892"/>
      <c r="BH112" s="1892"/>
      <c r="BI112" s="1892"/>
      <c r="BJ112" s="1892"/>
      <c r="BK112" s="1892"/>
      <c r="BL112" s="1892"/>
      <c r="BM112" s="1892"/>
      <c r="BN112" s="1892"/>
      <c r="BO112" s="1892"/>
      <c r="BP112" s="1892"/>
      <c r="BQ112" s="1893"/>
      <c r="BR112" s="2"/>
      <c r="BS112" s="2"/>
      <c r="BT112" s="1730"/>
      <c r="BU112" s="1731"/>
      <c r="BV112" s="1731"/>
      <c r="BW112" s="1731"/>
      <c r="BX112" s="1731"/>
      <c r="BY112" s="1731"/>
      <c r="BZ112" s="1753"/>
      <c r="CA112" s="1754"/>
      <c r="CB112" s="1754"/>
      <c r="CC112" s="1754"/>
      <c r="CD112" s="1754"/>
      <c r="CE112" s="1754"/>
      <c r="CF112" s="1754"/>
      <c r="CG112" s="1754"/>
      <c r="CH112" s="1754"/>
      <c r="CI112" s="1754"/>
      <c r="CJ112" s="1754"/>
      <c r="CK112" s="1754"/>
      <c r="CL112" s="1754"/>
      <c r="CM112" s="1754"/>
      <c r="CN112" s="1754"/>
      <c r="CO112" s="1755"/>
      <c r="CP112" s="2016"/>
      <c r="CQ112" s="2014"/>
      <c r="CR112" s="2014"/>
      <c r="CS112" s="2015"/>
      <c r="CT112" s="1224"/>
      <c r="CU112" s="1225"/>
      <c r="CV112" s="1225"/>
      <c r="CW112" s="1225"/>
      <c r="CX112" s="1225"/>
      <c r="CY112" s="1225"/>
      <c r="CZ112" s="1225"/>
      <c r="DA112" s="1225"/>
      <c r="DB112" s="1225"/>
      <c r="DC112" s="1225"/>
      <c r="DD112" s="1225"/>
      <c r="DE112" s="1225"/>
      <c r="DF112" s="1225"/>
      <c r="DG112" s="1225"/>
      <c r="DH112" s="1225"/>
      <c r="DI112" s="1225"/>
      <c r="DJ112" s="1225"/>
      <c r="DK112" s="1225"/>
      <c r="DL112" s="1228"/>
      <c r="DM112" s="1229"/>
      <c r="DN112" s="2"/>
      <c r="DO112" s="1266"/>
      <c r="DP112" s="1267"/>
      <c r="DQ112" s="1423"/>
      <c r="DR112" s="1424"/>
      <c r="DS112" s="1424"/>
      <c r="DT112" s="1425"/>
      <c r="DU112" s="1294"/>
      <c r="DV112" s="1246"/>
      <c r="DW112" s="1246"/>
      <c r="DX112" s="1246"/>
      <c r="DY112" s="1246"/>
      <c r="DZ112" s="1246"/>
      <c r="EA112" s="1246"/>
      <c r="EB112" s="1246"/>
      <c r="EC112" s="1246"/>
      <c r="ED112" s="1246"/>
      <c r="EE112" s="1246"/>
      <c r="EF112" s="1246"/>
      <c r="EG112" s="1246"/>
      <c r="EH112" s="1246"/>
      <c r="EI112" s="1246"/>
      <c r="EJ112" s="1246"/>
      <c r="EK112" s="1246"/>
      <c r="EL112" s="1246"/>
      <c r="EM112" s="1246"/>
      <c r="EN112" s="1246"/>
      <c r="EO112" s="1246"/>
      <c r="EP112" s="1246"/>
      <c r="EQ112" s="1246"/>
      <c r="ER112" s="1246"/>
      <c r="ES112" s="1295"/>
      <c r="ET112" s="1423"/>
      <c r="EU112" s="1424"/>
      <c r="EV112" s="1424"/>
      <c r="EW112" s="1425"/>
      <c r="EX112" s="1597"/>
      <c r="EY112" s="1598"/>
      <c r="EZ112" s="1598"/>
      <c r="FA112" s="1836"/>
      <c r="FB112" s="1594"/>
      <c r="FC112" s="1594"/>
      <c r="FD112" s="1594"/>
      <c r="FE112" s="1594"/>
      <c r="FF112" s="1594"/>
      <c r="FG112" s="1594"/>
      <c r="FH112" s="1594"/>
      <c r="FI112" s="1594"/>
      <c r="FJ112" s="1594"/>
      <c r="FK112" s="1594"/>
      <c r="FL112" s="1594"/>
      <c r="FM112" s="1594"/>
      <c r="FN112" s="1594"/>
      <c r="FO112" s="1594"/>
      <c r="FP112" s="1594"/>
      <c r="FQ112" s="1594"/>
      <c r="FR112" s="1594"/>
      <c r="FS112" s="1594"/>
      <c r="FT112" s="1594"/>
      <c r="FU112" s="1594"/>
      <c r="FV112" s="1594"/>
      <c r="FW112" s="1594"/>
      <c r="FX112" s="1594"/>
      <c r="FY112" s="1594"/>
      <c r="FZ112" s="1594"/>
      <c r="GA112" s="1594"/>
      <c r="GB112" s="1594"/>
      <c r="GC112" s="1594"/>
      <c r="GD112" s="1594"/>
      <c r="GE112" s="1594"/>
      <c r="GF112" s="1594"/>
      <c r="GG112" s="1594"/>
      <c r="GH112" s="1594"/>
      <c r="GI112" s="1594"/>
      <c r="GJ112" s="1594"/>
      <c r="GK112" s="1594"/>
      <c r="GL112" s="1594"/>
      <c r="GM112" s="1594"/>
      <c r="GN112" s="1594"/>
      <c r="GO112" s="1594"/>
      <c r="GP112" s="1597"/>
      <c r="GQ112" s="1598"/>
      <c r="GR112" s="1598"/>
      <c r="GS112" s="1836"/>
      <c r="GT112" s="1423"/>
      <c r="GU112" s="1424"/>
      <c r="GV112" s="1424"/>
      <c r="GW112" s="1897"/>
      <c r="GX112" s="1289"/>
      <c r="GY112" s="1290"/>
      <c r="GZ112" s="1290"/>
      <c r="HA112" s="1290"/>
      <c r="HB112" s="1290"/>
      <c r="HC112" s="1290"/>
      <c r="HD112" s="1290"/>
      <c r="HE112" s="1290"/>
      <c r="HF112" s="1290"/>
      <c r="HG112" s="1290"/>
      <c r="HH112" s="1290"/>
      <c r="HI112" s="1290"/>
      <c r="HJ112" s="1290"/>
      <c r="HK112" s="1290"/>
      <c r="HL112" s="1290"/>
      <c r="HM112" s="1290"/>
      <c r="HN112" s="1290"/>
      <c r="HO112" s="1290"/>
      <c r="HP112" s="1290"/>
      <c r="HQ112" s="1290"/>
      <c r="HR112" s="1290"/>
      <c r="HS112" s="1290"/>
      <c r="HT112" s="1290"/>
      <c r="HU112" s="1290"/>
      <c r="HV112" s="1290"/>
      <c r="HW112" s="1290"/>
      <c r="HX112" s="1290"/>
      <c r="HY112" s="1290"/>
      <c r="HZ112" s="2"/>
    </row>
    <row r="113" spans="1:234" ht="5.25" customHeight="1">
      <c r="A113" s="1925"/>
      <c r="B113" s="1644"/>
      <c r="C113" s="1644"/>
      <c r="D113" s="1644"/>
      <c r="E113" s="1645"/>
      <c r="F113" s="1431"/>
      <c r="G113" s="1432"/>
      <c r="H113" s="1218"/>
      <c r="I113" s="1219"/>
      <c r="J113" s="1219"/>
      <c r="K113" s="1219"/>
      <c r="L113" s="1219"/>
      <c r="M113" s="1219"/>
      <c r="N113" s="1219"/>
      <c r="O113" s="1219"/>
      <c r="P113" s="1219"/>
      <c r="Q113" s="1219"/>
      <c r="R113" s="1219"/>
      <c r="S113" s="1220"/>
      <c r="T113" s="1586"/>
      <c r="U113" s="1587"/>
      <c r="V113" s="1588"/>
      <c r="W113" s="1548"/>
      <c r="X113" s="1549"/>
      <c r="Y113" s="1562"/>
      <c r="Z113" s="1548"/>
      <c r="AA113" s="1549"/>
      <c r="AB113" s="1562"/>
      <c r="AC113" s="1548"/>
      <c r="AD113" s="1549"/>
      <c r="AE113" s="1562"/>
      <c r="AF113" s="1548"/>
      <c r="AG113" s="1549"/>
      <c r="AH113" s="1562"/>
      <c r="AI113" s="1548"/>
      <c r="AJ113" s="1549"/>
      <c r="AK113" s="1549"/>
      <c r="AL113" s="1548"/>
      <c r="AM113" s="1549"/>
      <c r="AN113" s="1562"/>
      <c r="AO113" s="1548"/>
      <c r="AP113" s="1549"/>
      <c r="AQ113" s="1562"/>
      <c r="AR113" s="1548"/>
      <c r="AS113" s="1549"/>
      <c r="AT113" s="1562"/>
      <c r="AU113" s="1548"/>
      <c r="AV113" s="1549"/>
      <c r="AW113" s="1562"/>
      <c r="AX113" s="1548"/>
      <c r="AY113" s="1549"/>
      <c r="AZ113" s="1562"/>
      <c r="BA113" s="1548"/>
      <c r="BB113" s="1549"/>
      <c r="BC113" s="1592"/>
      <c r="BD113" s="1894"/>
      <c r="BE113" s="1895"/>
      <c r="BF113" s="1895"/>
      <c r="BG113" s="1895"/>
      <c r="BH113" s="1895"/>
      <c r="BI113" s="1895"/>
      <c r="BJ113" s="1895"/>
      <c r="BK113" s="1895"/>
      <c r="BL113" s="1895"/>
      <c r="BM113" s="1895"/>
      <c r="BN113" s="1895"/>
      <c r="BO113" s="1895"/>
      <c r="BP113" s="1895"/>
      <c r="BQ113" s="1896"/>
      <c r="BR113" s="2"/>
      <c r="BS113" s="2"/>
      <c r="BT113" s="1730"/>
      <c r="BU113" s="1731"/>
      <c r="BV113" s="1731"/>
      <c r="BW113" s="1731"/>
      <c r="BX113" s="1731"/>
      <c r="BY113" s="1731"/>
      <c r="BZ113" s="1941" t="s">
        <v>57</v>
      </c>
      <c r="CA113" s="1942"/>
      <c r="CB113" s="1942"/>
      <c r="CC113" s="1942"/>
      <c r="CD113" s="1942"/>
      <c r="CE113" s="1942"/>
      <c r="CF113" s="1942"/>
      <c r="CG113" s="1942"/>
      <c r="CH113" s="1942"/>
      <c r="CI113" s="1942"/>
      <c r="CJ113" s="1942"/>
      <c r="CK113" s="1942"/>
      <c r="CL113" s="1942"/>
      <c r="CM113" s="1942"/>
      <c r="CN113" s="1942"/>
      <c r="CO113" s="1943"/>
      <c r="CP113" s="2013" t="s">
        <v>498</v>
      </c>
      <c r="CQ113" s="2014"/>
      <c r="CR113" s="2014"/>
      <c r="CS113" s="2015"/>
      <c r="CT113" s="1224" t="str">
        <f>IF(入力シート!AN100=0,"",入力シート!AN100)</f>
        <v/>
      </c>
      <c r="CU113" s="1225"/>
      <c r="CV113" s="1225"/>
      <c r="CW113" s="1225"/>
      <c r="CX113" s="1225"/>
      <c r="CY113" s="1225"/>
      <c r="CZ113" s="1225"/>
      <c r="DA113" s="1225"/>
      <c r="DB113" s="1225"/>
      <c r="DC113" s="1225"/>
      <c r="DD113" s="1225"/>
      <c r="DE113" s="1225"/>
      <c r="DF113" s="1225"/>
      <c r="DG113" s="1225"/>
      <c r="DH113" s="1225"/>
      <c r="DI113" s="1225"/>
      <c r="DJ113" s="1225"/>
      <c r="DK113" s="1225"/>
      <c r="DL113" s="1226"/>
      <c r="DM113" s="1227"/>
      <c r="DN113" s="2"/>
      <c r="DO113" s="1243"/>
      <c r="DP113" s="1560"/>
      <c r="DQ113" s="1218"/>
      <c r="DR113" s="1219"/>
      <c r="DS113" s="1219"/>
      <c r="DT113" s="1220"/>
      <c r="DU113" s="1296"/>
      <c r="DV113" s="1146"/>
      <c r="DW113" s="1146"/>
      <c r="DX113" s="1146"/>
      <c r="DY113" s="1146"/>
      <c r="DZ113" s="1146"/>
      <c r="EA113" s="1146"/>
      <c r="EB113" s="1146"/>
      <c r="EC113" s="1146"/>
      <c r="ED113" s="1146"/>
      <c r="EE113" s="1146"/>
      <c r="EF113" s="1146"/>
      <c r="EG113" s="1146"/>
      <c r="EH113" s="1146"/>
      <c r="EI113" s="1146"/>
      <c r="EJ113" s="1146"/>
      <c r="EK113" s="1146"/>
      <c r="EL113" s="1146"/>
      <c r="EM113" s="1146"/>
      <c r="EN113" s="1146"/>
      <c r="EO113" s="1146"/>
      <c r="EP113" s="1146"/>
      <c r="EQ113" s="1146"/>
      <c r="ER113" s="1146"/>
      <c r="ES113" s="1159"/>
      <c r="ET113" s="1218"/>
      <c r="EU113" s="1219"/>
      <c r="EV113" s="1219"/>
      <c r="EW113" s="1220"/>
      <c r="EX113" s="1599"/>
      <c r="EY113" s="1236"/>
      <c r="EZ113" s="1236"/>
      <c r="FA113" s="1898"/>
      <c r="FB113" s="1595"/>
      <c r="FC113" s="1595"/>
      <c r="FD113" s="1595"/>
      <c r="FE113" s="1595"/>
      <c r="FF113" s="1595"/>
      <c r="FG113" s="1595"/>
      <c r="FH113" s="1595"/>
      <c r="FI113" s="1595"/>
      <c r="FJ113" s="1595"/>
      <c r="FK113" s="1595"/>
      <c r="FL113" s="1595"/>
      <c r="FM113" s="1595"/>
      <c r="FN113" s="1595"/>
      <c r="FO113" s="1595"/>
      <c r="FP113" s="1595"/>
      <c r="FQ113" s="1595"/>
      <c r="FR113" s="1595"/>
      <c r="FS113" s="1595"/>
      <c r="FT113" s="1595"/>
      <c r="FU113" s="1595"/>
      <c r="FV113" s="1595"/>
      <c r="FW113" s="1595"/>
      <c r="FX113" s="1595"/>
      <c r="FY113" s="1595"/>
      <c r="FZ113" s="1595"/>
      <c r="GA113" s="1595"/>
      <c r="GB113" s="1595"/>
      <c r="GC113" s="1595"/>
      <c r="GD113" s="1595"/>
      <c r="GE113" s="1595"/>
      <c r="GF113" s="1595"/>
      <c r="GG113" s="1595"/>
      <c r="GH113" s="1595"/>
      <c r="GI113" s="1595"/>
      <c r="GJ113" s="1595"/>
      <c r="GK113" s="1595"/>
      <c r="GL113" s="1595"/>
      <c r="GM113" s="1595"/>
      <c r="GN113" s="1595"/>
      <c r="GO113" s="1595"/>
      <c r="GP113" s="1599"/>
      <c r="GQ113" s="1236"/>
      <c r="GR113" s="1236"/>
      <c r="GS113" s="1898"/>
      <c r="GT113" s="1218"/>
      <c r="GU113" s="1219"/>
      <c r="GV113" s="1219"/>
      <c r="GW113" s="1419"/>
      <c r="GX113" s="1863"/>
      <c r="GY113" s="1864"/>
      <c r="GZ113" s="1864"/>
      <c r="HA113" s="1864"/>
      <c r="HB113" s="1864"/>
      <c r="HC113" s="1864"/>
      <c r="HD113" s="1864"/>
      <c r="HE113" s="1864"/>
      <c r="HF113" s="1864"/>
      <c r="HG113" s="1864"/>
      <c r="HH113" s="1864"/>
      <c r="HI113" s="1864"/>
      <c r="HJ113" s="1864"/>
      <c r="HK113" s="1864"/>
      <c r="HL113" s="1864"/>
      <c r="HM113" s="1864"/>
      <c r="HN113" s="1864"/>
      <c r="HO113" s="1864"/>
      <c r="HP113" s="1864"/>
      <c r="HQ113" s="1864"/>
      <c r="HR113" s="1864"/>
      <c r="HS113" s="1864"/>
      <c r="HT113" s="1864"/>
      <c r="HU113" s="1864"/>
      <c r="HV113" s="1864"/>
      <c r="HW113" s="1864"/>
      <c r="HX113" s="1864"/>
      <c r="HY113" s="1864"/>
      <c r="HZ113" s="3"/>
    </row>
    <row r="114" spans="1:234" ht="5.25" customHeight="1">
      <c r="A114" s="1925"/>
      <c r="B114" s="1644"/>
      <c r="C114" s="1644"/>
      <c r="D114" s="1644"/>
      <c r="E114" s="1645"/>
      <c r="F114" s="1488">
        <v>2</v>
      </c>
      <c r="G114" s="1490"/>
      <c r="H114" s="1504" t="s">
        <v>399</v>
      </c>
      <c r="I114" s="1504"/>
      <c r="J114" s="1504"/>
      <c r="K114" s="1504"/>
      <c r="L114" s="1504"/>
      <c r="M114" s="1504"/>
      <c r="N114" s="1502" t="str">
        <f>IF(N116="","",VLOOKUP(N116,入力シート!C86:D93,2,FALSE))</f>
        <v/>
      </c>
      <c r="O114" s="1502"/>
      <c r="P114" s="1502"/>
      <c r="Q114" s="1502"/>
      <c r="R114" s="1502"/>
      <c r="S114" s="1502"/>
      <c r="T114" s="1502"/>
      <c r="U114" s="1502"/>
      <c r="V114" s="1502"/>
      <c r="W114" s="1502"/>
      <c r="X114" s="1502"/>
      <c r="Y114" s="1502"/>
      <c r="Z114" s="1502"/>
      <c r="AA114" s="1502"/>
      <c r="AB114" s="1502"/>
      <c r="AC114" s="1502"/>
      <c r="AD114" s="1502"/>
      <c r="AE114" s="1550" t="s">
        <v>15</v>
      </c>
      <c r="AF114" s="1550"/>
      <c r="AG114" s="1550"/>
      <c r="AH114" s="1550"/>
      <c r="AI114" s="1550"/>
      <c r="AJ114" s="1590" t="str">
        <f>IF(入力シート!Y73&gt;=2,IF(入力シート!Y66&lt;16,入力シート!AA49,""),"")</f>
        <v/>
      </c>
      <c r="AK114" s="1590"/>
      <c r="AL114" s="1590"/>
      <c r="AM114" s="1590"/>
      <c r="AN114" s="1590"/>
      <c r="AO114" s="1590"/>
      <c r="AP114" s="1590"/>
      <c r="AQ114" s="1590"/>
      <c r="AR114" s="1590"/>
      <c r="AS114" s="1590"/>
      <c r="AT114" s="1590"/>
      <c r="AU114" s="1590"/>
      <c r="AV114" s="1590"/>
      <c r="AW114" s="1550" t="s">
        <v>469</v>
      </c>
      <c r="AX114" s="1550"/>
      <c r="AY114" s="1550"/>
      <c r="AZ114" s="1550"/>
      <c r="BA114" s="1550"/>
      <c r="BB114" s="1550"/>
      <c r="BC114" s="1550"/>
      <c r="BD114" s="1502" t="str">
        <f>IF(入力シート!Y73&gt;=2,IF(入力シート!Y66&lt;16,入力シート!AD66,""),"")</f>
        <v/>
      </c>
      <c r="BE114" s="1502"/>
      <c r="BF114" s="1502"/>
      <c r="BG114" s="1502"/>
      <c r="BH114" s="1502"/>
      <c r="BI114" s="1504" t="s">
        <v>17</v>
      </c>
      <c r="BJ114" s="1504"/>
      <c r="BK114" s="1504"/>
      <c r="BL114" s="1504"/>
      <c r="BM114" s="1502" t="str">
        <f>IF(入力シート!Y73&gt;=2,IF(入力シート!Y66&lt;16,入力シート!AE66,""),"")</f>
        <v/>
      </c>
      <c r="BN114" s="1502"/>
      <c r="BO114" s="1502"/>
      <c r="BP114" s="1502"/>
      <c r="BQ114" s="1554"/>
      <c r="BR114" s="2"/>
      <c r="BS114" s="2"/>
      <c r="BT114" s="1730"/>
      <c r="BU114" s="1731"/>
      <c r="BV114" s="1731"/>
      <c r="BW114" s="1731"/>
      <c r="BX114" s="1731"/>
      <c r="BY114" s="1731"/>
      <c r="BZ114" s="1941"/>
      <c r="CA114" s="1942"/>
      <c r="CB114" s="1942"/>
      <c r="CC114" s="1942"/>
      <c r="CD114" s="1942"/>
      <c r="CE114" s="1942"/>
      <c r="CF114" s="1942"/>
      <c r="CG114" s="1942"/>
      <c r="CH114" s="1942"/>
      <c r="CI114" s="1942"/>
      <c r="CJ114" s="1942"/>
      <c r="CK114" s="1942"/>
      <c r="CL114" s="1942"/>
      <c r="CM114" s="1942"/>
      <c r="CN114" s="1942"/>
      <c r="CO114" s="1943"/>
      <c r="CP114" s="2016"/>
      <c r="CQ114" s="2014"/>
      <c r="CR114" s="2014"/>
      <c r="CS114" s="2015"/>
      <c r="CT114" s="1224"/>
      <c r="CU114" s="1225"/>
      <c r="CV114" s="1225"/>
      <c r="CW114" s="1225"/>
      <c r="CX114" s="1225"/>
      <c r="CY114" s="1225"/>
      <c r="CZ114" s="1225"/>
      <c r="DA114" s="1225"/>
      <c r="DB114" s="1225"/>
      <c r="DC114" s="1225"/>
      <c r="DD114" s="1225"/>
      <c r="DE114" s="1225"/>
      <c r="DF114" s="1225"/>
      <c r="DG114" s="1225"/>
      <c r="DH114" s="1225"/>
      <c r="DI114" s="1225"/>
      <c r="DJ114" s="1225"/>
      <c r="DK114" s="1225"/>
      <c r="DL114" s="1228"/>
      <c r="DM114" s="1229"/>
      <c r="DN114" s="2"/>
      <c r="DO114" s="1193">
        <v>2</v>
      </c>
      <c r="DP114" s="1326"/>
      <c r="DQ114" s="1215" t="s">
        <v>7</v>
      </c>
      <c r="DR114" s="1216"/>
      <c r="DS114" s="1216"/>
      <c r="DT114" s="1217"/>
      <c r="DU114" s="1293" t="str">
        <f>IF(入力シート!AR96&gt;=3,VLOOKUP(2,入力シート!AR85:AU93,3,FALSE),"")</f>
        <v/>
      </c>
      <c r="DV114" s="1145"/>
      <c r="DW114" s="1145"/>
      <c r="DX114" s="1145"/>
      <c r="DY114" s="1145"/>
      <c r="DZ114" s="1145"/>
      <c r="EA114" s="1145"/>
      <c r="EB114" s="1145"/>
      <c r="EC114" s="1145"/>
      <c r="ED114" s="1145"/>
      <c r="EE114" s="1145"/>
      <c r="EF114" s="1145"/>
      <c r="EG114" s="1145"/>
      <c r="EH114" s="1145"/>
      <c r="EI114" s="1145"/>
      <c r="EJ114" s="1145"/>
      <c r="EK114" s="1145"/>
      <c r="EL114" s="1145"/>
      <c r="EM114" s="1145"/>
      <c r="EN114" s="1145"/>
      <c r="EO114" s="1145"/>
      <c r="EP114" s="1145"/>
      <c r="EQ114" s="1145"/>
      <c r="ER114" s="1145"/>
      <c r="ES114" s="1158"/>
      <c r="ET114" s="1839" t="s">
        <v>126</v>
      </c>
      <c r="EU114" s="1216"/>
      <c r="EV114" s="1216"/>
      <c r="EW114" s="1217"/>
      <c r="EX114" s="1180" t="str">
        <f>IF(入力シート!AR96&gt;=3,VLOOKUP(DU114,入力シート!O85:AL93,13,FALSE),"")</f>
        <v/>
      </c>
      <c r="EY114" s="1181"/>
      <c r="EZ114" s="1181"/>
      <c r="FA114" s="1835"/>
      <c r="FB114" s="1618" t="str">
        <f>IF(入力シート!AR96&gt;=3,VLOOKUP(DU114,入力シート!O85:AL93,14,FALSE),"")</f>
        <v/>
      </c>
      <c r="FC114" s="1618"/>
      <c r="FD114" s="1618"/>
      <c r="FE114" s="1618"/>
      <c r="FF114" s="1618" t="str">
        <f>IF(入力シート!AR96&gt;=3,VLOOKUP(DU114,入力シート!O85:AL93,15,FALSE),"")</f>
        <v/>
      </c>
      <c r="FG114" s="1618"/>
      <c r="FH114" s="1618"/>
      <c r="FI114" s="1618"/>
      <c r="FJ114" s="1618" t="str">
        <f>IF(入力シート!AR96&gt;=3,VLOOKUP(DU114,入力シート!O85:AL93,16,FALSE),"")</f>
        <v/>
      </c>
      <c r="FK114" s="1618"/>
      <c r="FL114" s="1618"/>
      <c r="FM114" s="1618"/>
      <c r="FN114" s="1618" t="str">
        <f>IF(入力シート!AR96&gt;=3,VLOOKUP(DU114,入力シート!O85:AL93,17,FALSE),"")</f>
        <v/>
      </c>
      <c r="FO114" s="1618"/>
      <c r="FP114" s="1618"/>
      <c r="FQ114" s="1618"/>
      <c r="FR114" s="1618" t="str">
        <f>IF(入力シート!AR96&gt;=3,VLOOKUP(DU114,入力シート!O85:AL93,18,FALSE),"")</f>
        <v/>
      </c>
      <c r="FS114" s="1618"/>
      <c r="FT114" s="1618"/>
      <c r="FU114" s="1618"/>
      <c r="FV114" s="1618" t="str">
        <f>IF(入力シート!AR96&gt;=3,VLOOKUP(DU114,入力シート!O85:AL93,19,FALSE),"")</f>
        <v/>
      </c>
      <c r="FW114" s="1618"/>
      <c r="FX114" s="1618"/>
      <c r="FY114" s="1618"/>
      <c r="FZ114" s="1618" t="str">
        <f>IF(入力シート!AR96&gt;=3,VLOOKUP(DU114,入力シート!O85:AL93,20,FALSE),"")</f>
        <v/>
      </c>
      <c r="GA114" s="1618"/>
      <c r="GB114" s="1618"/>
      <c r="GC114" s="1618"/>
      <c r="GD114" s="1618" t="str">
        <f>IF(入力シート!AR96&gt;=3,VLOOKUP(DU114,入力シート!O85:AL93,21,FALSE),"")</f>
        <v/>
      </c>
      <c r="GE114" s="1618"/>
      <c r="GF114" s="1618"/>
      <c r="GG114" s="1618"/>
      <c r="GH114" s="1618" t="str">
        <f>IF(入力シート!AR96&gt;=3,VLOOKUP(DU114,入力シート!O85:AL93,22,FALSE),"")</f>
        <v/>
      </c>
      <c r="GI114" s="1618"/>
      <c r="GJ114" s="1618"/>
      <c r="GK114" s="1618"/>
      <c r="GL114" s="1618" t="str">
        <f>IF(入力シート!AR96&gt;=3,VLOOKUP(DU114,入力シート!O85:AL93,23,FALSE),"")</f>
        <v/>
      </c>
      <c r="GM114" s="1618"/>
      <c r="GN114" s="1618"/>
      <c r="GO114" s="1618"/>
      <c r="GP114" s="1840" t="str">
        <f>IF(入力シート!AR96&gt;=3,VLOOKUP(DU114,入力シート!O85:AL93,24,FALSE),"")</f>
        <v/>
      </c>
      <c r="GQ114" s="1181"/>
      <c r="GR114" s="1181"/>
      <c r="GS114" s="1182"/>
      <c r="GT114" s="1839" t="s">
        <v>143</v>
      </c>
      <c r="GU114" s="1216"/>
      <c r="GV114" s="1216"/>
      <c r="GW114" s="1217"/>
      <c r="GX114" s="1287" t="str">
        <f>IF(入力シート!AR96&gt;=3,VLOOKUP(2,入力シート!AR85:AU93,2,FALSE),"")</f>
        <v/>
      </c>
      <c r="GY114" s="1288"/>
      <c r="GZ114" s="1288"/>
      <c r="HA114" s="1288"/>
      <c r="HB114" s="1288"/>
      <c r="HC114" s="1288"/>
      <c r="HD114" s="1288"/>
      <c r="HE114" s="1288"/>
      <c r="HF114" s="1288"/>
      <c r="HG114" s="1288"/>
      <c r="HH114" s="1288"/>
      <c r="HI114" s="1288"/>
      <c r="HJ114" s="1288"/>
      <c r="HK114" s="1288"/>
      <c r="HL114" s="1288"/>
      <c r="HM114" s="1288"/>
      <c r="HN114" s="1288"/>
      <c r="HO114" s="1288"/>
      <c r="HP114" s="1288"/>
      <c r="HQ114" s="1288"/>
      <c r="HR114" s="1288"/>
      <c r="HS114" s="1288"/>
      <c r="HT114" s="1288"/>
      <c r="HU114" s="1288"/>
      <c r="HV114" s="1288"/>
      <c r="HW114" s="1288"/>
      <c r="HX114" s="1288"/>
      <c r="HY114" s="1288"/>
      <c r="HZ114" s="3"/>
    </row>
    <row r="115" spans="1:234" ht="5.25" customHeight="1">
      <c r="A115" s="1925"/>
      <c r="B115" s="1644"/>
      <c r="C115" s="1644"/>
      <c r="D115" s="1644"/>
      <c r="E115" s="1645"/>
      <c r="F115" s="1428"/>
      <c r="G115" s="1430"/>
      <c r="H115" s="1504"/>
      <c r="I115" s="1504"/>
      <c r="J115" s="1504"/>
      <c r="K115" s="1504"/>
      <c r="L115" s="1504"/>
      <c r="M115" s="1504"/>
      <c r="N115" s="1502"/>
      <c r="O115" s="1502"/>
      <c r="P115" s="1502"/>
      <c r="Q115" s="1502"/>
      <c r="R115" s="1502"/>
      <c r="S115" s="1502"/>
      <c r="T115" s="1502"/>
      <c r="U115" s="1502"/>
      <c r="V115" s="1502"/>
      <c r="W115" s="1502"/>
      <c r="X115" s="1502"/>
      <c r="Y115" s="1502"/>
      <c r="Z115" s="1502"/>
      <c r="AA115" s="1502"/>
      <c r="AB115" s="1502"/>
      <c r="AC115" s="1502"/>
      <c r="AD115" s="1502"/>
      <c r="AE115" s="1550"/>
      <c r="AF115" s="1550"/>
      <c r="AG115" s="1550"/>
      <c r="AH115" s="1550"/>
      <c r="AI115" s="1550"/>
      <c r="AJ115" s="1590"/>
      <c r="AK115" s="1590"/>
      <c r="AL115" s="1590"/>
      <c r="AM115" s="1590"/>
      <c r="AN115" s="1590"/>
      <c r="AO115" s="1590"/>
      <c r="AP115" s="1590"/>
      <c r="AQ115" s="1590"/>
      <c r="AR115" s="1590"/>
      <c r="AS115" s="1590"/>
      <c r="AT115" s="1590"/>
      <c r="AU115" s="1590"/>
      <c r="AV115" s="1590"/>
      <c r="AW115" s="1550"/>
      <c r="AX115" s="1550"/>
      <c r="AY115" s="1550"/>
      <c r="AZ115" s="1550"/>
      <c r="BA115" s="1550"/>
      <c r="BB115" s="1550"/>
      <c r="BC115" s="1550"/>
      <c r="BD115" s="1502"/>
      <c r="BE115" s="1502"/>
      <c r="BF115" s="1502"/>
      <c r="BG115" s="1502"/>
      <c r="BH115" s="1502"/>
      <c r="BI115" s="1504"/>
      <c r="BJ115" s="1504"/>
      <c r="BK115" s="1504"/>
      <c r="BL115" s="1504"/>
      <c r="BM115" s="1502"/>
      <c r="BN115" s="1502"/>
      <c r="BO115" s="1502"/>
      <c r="BP115" s="1502"/>
      <c r="BQ115" s="1554"/>
      <c r="BR115" s="2"/>
      <c r="BS115" s="2"/>
      <c r="BT115" s="1730"/>
      <c r="BU115" s="1731"/>
      <c r="BV115" s="1731"/>
      <c r="BW115" s="1731"/>
      <c r="BX115" s="1731"/>
      <c r="BY115" s="1731"/>
      <c r="BZ115" s="1941"/>
      <c r="CA115" s="1942"/>
      <c r="CB115" s="1942"/>
      <c r="CC115" s="1942"/>
      <c r="CD115" s="1942"/>
      <c r="CE115" s="1942"/>
      <c r="CF115" s="1942"/>
      <c r="CG115" s="1942"/>
      <c r="CH115" s="1942"/>
      <c r="CI115" s="1942"/>
      <c r="CJ115" s="1942"/>
      <c r="CK115" s="1942"/>
      <c r="CL115" s="1942"/>
      <c r="CM115" s="1942"/>
      <c r="CN115" s="1942"/>
      <c r="CO115" s="1943"/>
      <c r="CP115" s="2016"/>
      <c r="CQ115" s="2014"/>
      <c r="CR115" s="2014"/>
      <c r="CS115" s="2015"/>
      <c r="CT115" s="1224"/>
      <c r="CU115" s="1225"/>
      <c r="CV115" s="1225"/>
      <c r="CW115" s="1225"/>
      <c r="CX115" s="1225"/>
      <c r="CY115" s="1225"/>
      <c r="CZ115" s="1225"/>
      <c r="DA115" s="1225"/>
      <c r="DB115" s="1225"/>
      <c r="DC115" s="1225"/>
      <c r="DD115" s="1225"/>
      <c r="DE115" s="1225"/>
      <c r="DF115" s="1225"/>
      <c r="DG115" s="1225"/>
      <c r="DH115" s="1225"/>
      <c r="DI115" s="1225"/>
      <c r="DJ115" s="1225"/>
      <c r="DK115" s="1225"/>
      <c r="DL115" s="1228"/>
      <c r="DM115" s="1229"/>
      <c r="DN115" s="2"/>
      <c r="DO115" s="1266"/>
      <c r="DP115" s="1611"/>
      <c r="DQ115" s="1423"/>
      <c r="DR115" s="1424"/>
      <c r="DS115" s="1424"/>
      <c r="DT115" s="1425"/>
      <c r="DU115" s="1294"/>
      <c r="DV115" s="1246"/>
      <c r="DW115" s="1246"/>
      <c r="DX115" s="1246"/>
      <c r="DY115" s="1246"/>
      <c r="DZ115" s="1246"/>
      <c r="EA115" s="1246"/>
      <c r="EB115" s="1246"/>
      <c r="EC115" s="1246"/>
      <c r="ED115" s="1246"/>
      <c r="EE115" s="1246"/>
      <c r="EF115" s="1246"/>
      <c r="EG115" s="1246"/>
      <c r="EH115" s="1246"/>
      <c r="EI115" s="1246"/>
      <c r="EJ115" s="1246"/>
      <c r="EK115" s="1246"/>
      <c r="EL115" s="1246"/>
      <c r="EM115" s="1246"/>
      <c r="EN115" s="1246"/>
      <c r="EO115" s="1246"/>
      <c r="EP115" s="1246"/>
      <c r="EQ115" s="1246"/>
      <c r="ER115" s="1246"/>
      <c r="ES115" s="1295"/>
      <c r="ET115" s="1423"/>
      <c r="EU115" s="1424"/>
      <c r="EV115" s="1424"/>
      <c r="EW115" s="1425"/>
      <c r="EX115" s="1722"/>
      <c r="EY115" s="1598"/>
      <c r="EZ115" s="1598"/>
      <c r="FA115" s="1836"/>
      <c r="FB115" s="1594"/>
      <c r="FC115" s="1594"/>
      <c r="FD115" s="1594"/>
      <c r="FE115" s="1594"/>
      <c r="FF115" s="1594"/>
      <c r="FG115" s="1594"/>
      <c r="FH115" s="1594"/>
      <c r="FI115" s="1594"/>
      <c r="FJ115" s="1594"/>
      <c r="FK115" s="1594"/>
      <c r="FL115" s="1594"/>
      <c r="FM115" s="1594"/>
      <c r="FN115" s="1594"/>
      <c r="FO115" s="1594"/>
      <c r="FP115" s="1594"/>
      <c r="FQ115" s="1594"/>
      <c r="FR115" s="1594"/>
      <c r="FS115" s="1594"/>
      <c r="FT115" s="1594"/>
      <c r="FU115" s="1594"/>
      <c r="FV115" s="1594"/>
      <c r="FW115" s="1594"/>
      <c r="FX115" s="1594"/>
      <c r="FY115" s="1594"/>
      <c r="FZ115" s="1594"/>
      <c r="GA115" s="1594"/>
      <c r="GB115" s="1594"/>
      <c r="GC115" s="1594"/>
      <c r="GD115" s="1594"/>
      <c r="GE115" s="1594"/>
      <c r="GF115" s="1594"/>
      <c r="GG115" s="1594"/>
      <c r="GH115" s="1594"/>
      <c r="GI115" s="1594"/>
      <c r="GJ115" s="1594"/>
      <c r="GK115" s="1594"/>
      <c r="GL115" s="1594"/>
      <c r="GM115" s="1594"/>
      <c r="GN115" s="1594"/>
      <c r="GO115" s="1594"/>
      <c r="GP115" s="1597"/>
      <c r="GQ115" s="1598"/>
      <c r="GR115" s="1598"/>
      <c r="GS115" s="1825"/>
      <c r="GT115" s="1423"/>
      <c r="GU115" s="1424"/>
      <c r="GV115" s="1424"/>
      <c r="GW115" s="1425"/>
      <c r="GX115" s="1289"/>
      <c r="GY115" s="1290"/>
      <c r="GZ115" s="1290"/>
      <c r="HA115" s="1290"/>
      <c r="HB115" s="1290"/>
      <c r="HC115" s="1290"/>
      <c r="HD115" s="1290"/>
      <c r="HE115" s="1290"/>
      <c r="HF115" s="1290"/>
      <c r="HG115" s="1290"/>
      <c r="HH115" s="1290"/>
      <c r="HI115" s="1290"/>
      <c r="HJ115" s="1290"/>
      <c r="HK115" s="1290"/>
      <c r="HL115" s="1290"/>
      <c r="HM115" s="1290"/>
      <c r="HN115" s="1290"/>
      <c r="HO115" s="1290"/>
      <c r="HP115" s="1290"/>
      <c r="HQ115" s="1290"/>
      <c r="HR115" s="1290"/>
      <c r="HS115" s="1290"/>
      <c r="HT115" s="1290"/>
      <c r="HU115" s="1290"/>
      <c r="HV115" s="1290"/>
      <c r="HW115" s="1290"/>
      <c r="HX115" s="1290"/>
      <c r="HY115" s="1290"/>
      <c r="HZ115" s="3"/>
    </row>
    <row r="116" spans="1:234" ht="5.25" customHeight="1">
      <c r="A116" s="1925"/>
      <c r="B116" s="1644"/>
      <c r="C116" s="1644"/>
      <c r="D116" s="1644"/>
      <c r="E116" s="1645"/>
      <c r="F116" s="1428"/>
      <c r="G116" s="1430"/>
      <c r="H116" s="1504" t="s">
        <v>7</v>
      </c>
      <c r="I116" s="1504"/>
      <c r="J116" s="1504"/>
      <c r="K116" s="1504"/>
      <c r="L116" s="1504"/>
      <c r="M116" s="1504"/>
      <c r="N116" s="1276" t="str">
        <f>IF(入力シート!Y73&gt;=2,IF(入力シート!Y66&lt;16,入力シート!Z66,""),"")</f>
        <v/>
      </c>
      <c r="O116" s="1276"/>
      <c r="P116" s="1276"/>
      <c r="Q116" s="1276"/>
      <c r="R116" s="1276"/>
      <c r="S116" s="1276"/>
      <c r="T116" s="1276"/>
      <c r="U116" s="1276"/>
      <c r="V116" s="1276"/>
      <c r="W116" s="1276"/>
      <c r="X116" s="1276"/>
      <c r="Y116" s="1276"/>
      <c r="Z116" s="1276"/>
      <c r="AA116" s="1276"/>
      <c r="AB116" s="1276"/>
      <c r="AC116" s="1276"/>
      <c r="AD116" s="1276"/>
      <c r="AE116" s="1550"/>
      <c r="AF116" s="1550"/>
      <c r="AG116" s="1550"/>
      <c r="AH116" s="1550"/>
      <c r="AI116" s="1550"/>
      <c r="AJ116" s="1590"/>
      <c r="AK116" s="1590"/>
      <c r="AL116" s="1590"/>
      <c r="AM116" s="1590"/>
      <c r="AN116" s="1590"/>
      <c r="AO116" s="1590"/>
      <c r="AP116" s="1590"/>
      <c r="AQ116" s="1590"/>
      <c r="AR116" s="1590"/>
      <c r="AS116" s="1590"/>
      <c r="AT116" s="1590"/>
      <c r="AU116" s="1590"/>
      <c r="AV116" s="1590"/>
      <c r="AW116" s="1550"/>
      <c r="AX116" s="1550"/>
      <c r="AY116" s="1550"/>
      <c r="AZ116" s="1550"/>
      <c r="BA116" s="1550"/>
      <c r="BB116" s="1550"/>
      <c r="BC116" s="1550"/>
      <c r="BD116" s="1502"/>
      <c r="BE116" s="1502"/>
      <c r="BF116" s="1502"/>
      <c r="BG116" s="1502"/>
      <c r="BH116" s="1502"/>
      <c r="BI116" s="1504"/>
      <c r="BJ116" s="1504"/>
      <c r="BK116" s="1504"/>
      <c r="BL116" s="1504"/>
      <c r="BM116" s="1502"/>
      <c r="BN116" s="1502"/>
      <c r="BO116" s="1502"/>
      <c r="BP116" s="1502"/>
      <c r="BQ116" s="1554"/>
      <c r="BR116" s="2"/>
      <c r="BS116" s="2"/>
      <c r="BT116" s="1730"/>
      <c r="BU116" s="1731"/>
      <c r="BV116" s="1731"/>
      <c r="BW116" s="1731"/>
      <c r="BX116" s="1731"/>
      <c r="BY116" s="1731"/>
      <c r="BZ116" s="1753" t="s">
        <v>58</v>
      </c>
      <c r="CA116" s="1754"/>
      <c r="CB116" s="1754"/>
      <c r="CC116" s="1754"/>
      <c r="CD116" s="1754"/>
      <c r="CE116" s="1754"/>
      <c r="CF116" s="1754"/>
      <c r="CG116" s="1754"/>
      <c r="CH116" s="1754"/>
      <c r="CI116" s="1754"/>
      <c r="CJ116" s="1754"/>
      <c r="CK116" s="1754"/>
      <c r="CL116" s="1754"/>
      <c r="CM116" s="1754"/>
      <c r="CN116" s="1754"/>
      <c r="CO116" s="1755"/>
      <c r="CP116" s="1474" t="s">
        <v>499</v>
      </c>
      <c r="CQ116" s="1475"/>
      <c r="CR116" s="1475"/>
      <c r="CS116" s="1476"/>
      <c r="CT116" s="1224" t="str">
        <f>IF(OR(入力シート!S85="控配",入力シート!S85="老配"),入力シート!U85,"")</f>
        <v/>
      </c>
      <c r="CU116" s="1225"/>
      <c r="CV116" s="1225"/>
      <c r="CW116" s="1225"/>
      <c r="CX116" s="1225"/>
      <c r="CY116" s="1225"/>
      <c r="CZ116" s="1225"/>
      <c r="DA116" s="1225"/>
      <c r="DB116" s="1225"/>
      <c r="DC116" s="1225"/>
      <c r="DD116" s="1225"/>
      <c r="DE116" s="1225"/>
      <c r="DF116" s="1225"/>
      <c r="DG116" s="1225"/>
      <c r="DH116" s="1225"/>
      <c r="DI116" s="1225"/>
      <c r="DJ116" s="1225"/>
      <c r="DK116" s="1225"/>
      <c r="DL116" s="1226"/>
      <c r="DM116" s="1227"/>
      <c r="DN116" s="2"/>
      <c r="DO116" s="1266"/>
      <c r="DP116" s="1611"/>
      <c r="DQ116" s="1423"/>
      <c r="DR116" s="1424"/>
      <c r="DS116" s="1424"/>
      <c r="DT116" s="1425"/>
      <c r="DU116" s="1294"/>
      <c r="DV116" s="1246"/>
      <c r="DW116" s="1246"/>
      <c r="DX116" s="1246"/>
      <c r="DY116" s="1246"/>
      <c r="DZ116" s="1246"/>
      <c r="EA116" s="1246"/>
      <c r="EB116" s="1246"/>
      <c r="EC116" s="1246"/>
      <c r="ED116" s="1246"/>
      <c r="EE116" s="1246"/>
      <c r="EF116" s="1246"/>
      <c r="EG116" s="1246"/>
      <c r="EH116" s="1246"/>
      <c r="EI116" s="1246"/>
      <c r="EJ116" s="1246"/>
      <c r="EK116" s="1246"/>
      <c r="EL116" s="1246"/>
      <c r="EM116" s="1246"/>
      <c r="EN116" s="1246"/>
      <c r="EO116" s="1246"/>
      <c r="EP116" s="1246"/>
      <c r="EQ116" s="1246"/>
      <c r="ER116" s="1246"/>
      <c r="ES116" s="1295"/>
      <c r="ET116" s="1423"/>
      <c r="EU116" s="1424"/>
      <c r="EV116" s="1424"/>
      <c r="EW116" s="1425"/>
      <c r="EX116" s="1722"/>
      <c r="EY116" s="1598"/>
      <c r="EZ116" s="1598"/>
      <c r="FA116" s="1836"/>
      <c r="FB116" s="1594"/>
      <c r="FC116" s="1594"/>
      <c r="FD116" s="1594"/>
      <c r="FE116" s="1594"/>
      <c r="FF116" s="1594"/>
      <c r="FG116" s="1594"/>
      <c r="FH116" s="1594"/>
      <c r="FI116" s="1594"/>
      <c r="FJ116" s="1594"/>
      <c r="FK116" s="1594"/>
      <c r="FL116" s="1594"/>
      <c r="FM116" s="1594"/>
      <c r="FN116" s="1594"/>
      <c r="FO116" s="1594"/>
      <c r="FP116" s="1594"/>
      <c r="FQ116" s="1594"/>
      <c r="FR116" s="1594"/>
      <c r="FS116" s="1594"/>
      <c r="FT116" s="1594"/>
      <c r="FU116" s="1594"/>
      <c r="FV116" s="1594"/>
      <c r="FW116" s="1594"/>
      <c r="FX116" s="1594"/>
      <c r="FY116" s="1594"/>
      <c r="FZ116" s="1594"/>
      <c r="GA116" s="1594"/>
      <c r="GB116" s="1594"/>
      <c r="GC116" s="1594"/>
      <c r="GD116" s="1594"/>
      <c r="GE116" s="1594"/>
      <c r="GF116" s="1594"/>
      <c r="GG116" s="1594"/>
      <c r="GH116" s="1594"/>
      <c r="GI116" s="1594"/>
      <c r="GJ116" s="1594"/>
      <c r="GK116" s="1594"/>
      <c r="GL116" s="1594"/>
      <c r="GM116" s="1594"/>
      <c r="GN116" s="1594"/>
      <c r="GO116" s="1594"/>
      <c r="GP116" s="1597"/>
      <c r="GQ116" s="1598"/>
      <c r="GR116" s="1598"/>
      <c r="GS116" s="1825"/>
      <c r="GT116" s="1423"/>
      <c r="GU116" s="1424"/>
      <c r="GV116" s="1424"/>
      <c r="GW116" s="1425"/>
      <c r="GX116" s="1289"/>
      <c r="GY116" s="1290"/>
      <c r="GZ116" s="1290"/>
      <c r="HA116" s="1290"/>
      <c r="HB116" s="1290"/>
      <c r="HC116" s="1290"/>
      <c r="HD116" s="1290"/>
      <c r="HE116" s="1290"/>
      <c r="HF116" s="1290"/>
      <c r="HG116" s="1290"/>
      <c r="HH116" s="1290"/>
      <c r="HI116" s="1290"/>
      <c r="HJ116" s="1290"/>
      <c r="HK116" s="1290"/>
      <c r="HL116" s="1290"/>
      <c r="HM116" s="1290"/>
      <c r="HN116" s="1290"/>
      <c r="HO116" s="1290"/>
      <c r="HP116" s="1290"/>
      <c r="HQ116" s="1290"/>
      <c r="HR116" s="1290"/>
      <c r="HS116" s="1290"/>
      <c r="HT116" s="1290"/>
      <c r="HU116" s="1290"/>
      <c r="HV116" s="1290"/>
      <c r="HW116" s="1290"/>
      <c r="HX116" s="1290"/>
      <c r="HY116" s="1290"/>
      <c r="HZ116" s="3"/>
    </row>
    <row r="117" spans="1:234" ht="5.25" customHeight="1">
      <c r="A117" s="1925"/>
      <c r="B117" s="1644"/>
      <c r="C117" s="1644"/>
      <c r="D117" s="1644"/>
      <c r="E117" s="1645"/>
      <c r="F117" s="1428"/>
      <c r="G117" s="1430"/>
      <c r="H117" s="1504"/>
      <c r="I117" s="1504"/>
      <c r="J117" s="1504"/>
      <c r="K117" s="1504"/>
      <c r="L117" s="1504"/>
      <c r="M117" s="1504"/>
      <c r="N117" s="1276"/>
      <c r="O117" s="1276"/>
      <c r="P117" s="1276"/>
      <c r="Q117" s="1276"/>
      <c r="R117" s="1276"/>
      <c r="S117" s="1276"/>
      <c r="T117" s="1276"/>
      <c r="U117" s="1276"/>
      <c r="V117" s="1276"/>
      <c r="W117" s="1276"/>
      <c r="X117" s="1276"/>
      <c r="Y117" s="1276"/>
      <c r="Z117" s="1276"/>
      <c r="AA117" s="1276"/>
      <c r="AB117" s="1276"/>
      <c r="AC117" s="1276"/>
      <c r="AD117" s="1276"/>
      <c r="AE117" s="1550"/>
      <c r="AF117" s="1550"/>
      <c r="AG117" s="1550"/>
      <c r="AH117" s="1550"/>
      <c r="AI117" s="1550"/>
      <c r="AJ117" s="1590"/>
      <c r="AK117" s="1590"/>
      <c r="AL117" s="1590"/>
      <c r="AM117" s="1590"/>
      <c r="AN117" s="1590"/>
      <c r="AO117" s="1590"/>
      <c r="AP117" s="1590"/>
      <c r="AQ117" s="1590"/>
      <c r="AR117" s="1590"/>
      <c r="AS117" s="1590"/>
      <c r="AT117" s="1590"/>
      <c r="AU117" s="1590"/>
      <c r="AV117" s="1590"/>
      <c r="AW117" s="1550"/>
      <c r="AX117" s="1550"/>
      <c r="AY117" s="1550"/>
      <c r="AZ117" s="1550"/>
      <c r="BA117" s="1550"/>
      <c r="BB117" s="1550"/>
      <c r="BC117" s="1550"/>
      <c r="BD117" s="1502"/>
      <c r="BE117" s="1502"/>
      <c r="BF117" s="1502"/>
      <c r="BG117" s="1502"/>
      <c r="BH117" s="1502"/>
      <c r="BI117" s="1504"/>
      <c r="BJ117" s="1504"/>
      <c r="BK117" s="1504"/>
      <c r="BL117" s="1504"/>
      <c r="BM117" s="1502"/>
      <c r="BN117" s="1502"/>
      <c r="BO117" s="1502"/>
      <c r="BP117" s="1502"/>
      <c r="BQ117" s="1554"/>
      <c r="BR117" s="2"/>
      <c r="BS117" s="2"/>
      <c r="BT117" s="1730"/>
      <c r="BU117" s="1731"/>
      <c r="BV117" s="1731"/>
      <c r="BW117" s="1731"/>
      <c r="BX117" s="1731"/>
      <c r="BY117" s="1731"/>
      <c r="BZ117" s="1753"/>
      <c r="CA117" s="1754"/>
      <c r="CB117" s="1754"/>
      <c r="CC117" s="1754"/>
      <c r="CD117" s="1754"/>
      <c r="CE117" s="1754"/>
      <c r="CF117" s="1754"/>
      <c r="CG117" s="1754"/>
      <c r="CH117" s="1754"/>
      <c r="CI117" s="1754"/>
      <c r="CJ117" s="1754"/>
      <c r="CK117" s="1754"/>
      <c r="CL117" s="1754"/>
      <c r="CM117" s="1754"/>
      <c r="CN117" s="1754"/>
      <c r="CO117" s="1755"/>
      <c r="CP117" s="1474"/>
      <c r="CQ117" s="1475"/>
      <c r="CR117" s="1475"/>
      <c r="CS117" s="1476"/>
      <c r="CT117" s="1224"/>
      <c r="CU117" s="1225"/>
      <c r="CV117" s="1225"/>
      <c r="CW117" s="1225"/>
      <c r="CX117" s="1225"/>
      <c r="CY117" s="1225"/>
      <c r="CZ117" s="1225"/>
      <c r="DA117" s="1225"/>
      <c r="DB117" s="1225"/>
      <c r="DC117" s="1225"/>
      <c r="DD117" s="1225"/>
      <c r="DE117" s="1225"/>
      <c r="DF117" s="1225"/>
      <c r="DG117" s="1225"/>
      <c r="DH117" s="1225"/>
      <c r="DI117" s="1225"/>
      <c r="DJ117" s="1225"/>
      <c r="DK117" s="1225"/>
      <c r="DL117" s="1228"/>
      <c r="DM117" s="1229"/>
      <c r="DN117" s="2"/>
      <c r="DO117" s="1243"/>
      <c r="DP117" s="1244"/>
      <c r="DQ117" s="1218"/>
      <c r="DR117" s="1219"/>
      <c r="DS117" s="1219"/>
      <c r="DT117" s="1220"/>
      <c r="DU117" s="1296"/>
      <c r="DV117" s="1146"/>
      <c r="DW117" s="1146"/>
      <c r="DX117" s="1146"/>
      <c r="DY117" s="1146"/>
      <c r="DZ117" s="1146"/>
      <c r="EA117" s="1146"/>
      <c r="EB117" s="1146"/>
      <c r="EC117" s="1146"/>
      <c r="ED117" s="1146"/>
      <c r="EE117" s="1146"/>
      <c r="EF117" s="1146"/>
      <c r="EG117" s="1146"/>
      <c r="EH117" s="1146"/>
      <c r="EI117" s="1146"/>
      <c r="EJ117" s="1146"/>
      <c r="EK117" s="1146"/>
      <c r="EL117" s="1146"/>
      <c r="EM117" s="1146"/>
      <c r="EN117" s="1146"/>
      <c r="EO117" s="1146"/>
      <c r="EP117" s="1146"/>
      <c r="EQ117" s="1146"/>
      <c r="ER117" s="1146"/>
      <c r="ES117" s="1159"/>
      <c r="ET117" s="1218"/>
      <c r="EU117" s="1219"/>
      <c r="EV117" s="1219"/>
      <c r="EW117" s="1220"/>
      <c r="EX117" s="1183"/>
      <c r="EY117" s="1184"/>
      <c r="EZ117" s="1184"/>
      <c r="FA117" s="1837"/>
      <c r="FB117" s="1596"/>
      <c r="FC117" s="1596"/>
      <c r="FD117" s="1596"/>
      <c r="FE117" s="1596"/>
      <c r="FF117" s="1596"/>
      <c r="FG117" s="1596"/>
      <c r="FH117" s="1596"/>
      <c r="FI117" s="1596"/>
      <c r="FJ117" s="1596"/>
      <c r="FK117" s="1596"/>
      <c r="FL117" s="1596"/>
      <c r="FM117" s="1596"/>
      <c r="FN117" s="1596"/>
      <c r="FO117" s="1596"/>
      <c r="FP117" s="1596"/>
      <c r="FQ117" s="1596"/>
      <c r="FR117" s="1596"/>
      <c r="FS117" s="1596"/>
      <c r="FT117" s="1596"/>
      <c r="FU117" s="1596"/>
      <c r="FV117" s="1596"/>
      <c r="FW117" s="1596"/>
      <c r="FX117" s="1596"/>
      <c r="FY117" s="1596"/>
      <c r="FZ117" s="1596"/>
      <c r="GA117" s="1596"/>
      <c r="GB117" s="1596"/>
      <c r="GC117" s="1596"/>
      <c r="GD117" s="1596"/>
      <c r="GE117" s="1596"/>
      <c r="GF117" s="1596"/>
      <c r="GG117" s="1596"/>
      <c r="GH117" s="1596"/>
      <c r="GI117" s="1596"/>
      <c r="GJ117" s="1596"/>
      <c r="GK117" s="1596"/>
      <c r="GL117" s="1596"/>
      <c r="GM117" s="1596"/>
      <c r="GN117" s="1596"/>
      <c r="GO117" s="1596"/>
      <c r="GP117" s="1841"/>
      <c r="GQ117" s="1184"/>
      <c r="GR117" s="1184"/>
      <c r="GS117" s="1185"/>
      <c r="GT117" s="1218"/>
      <c r="GU117" s="1219"/>
      <c r="GV117" s="1219"/>
      <c r="GW117" s="1220"/>
      <c r="GX117" s="1863"/>
      <c r="GY117" s="1864"/>
      <c r="GZ117" s="1864"/>
      <c r="HA117" s="1864"/>
      <c r="HB117" s="1864"/>
      <c r="HC117" s="1864"/>
      <c r="HD117" s="1864"/>
      <c r="HE117" s="1864"/>
      <c r="HF117" s="1864"/>
      <c r="HG117" s="1864"/>
      <c r="HH117" s="1864"/>
      <c r="HI117" s="1864"/>
      <c r="HJ117" s="1864"/>
      <c r="HK117" s="1864"/>
      <c r="HL117" s="1864"/>
      <c r="HM117" s="1864"/>
      <c r="HN117" s="1864"/>
      <c r="HO117" s="1864"/>
      <c r="HP117" s="1864"/>
      <c r="HQ117" s="1864"/>
      <c r="HR117" s="1864"/>
      <c r="HS117" s="1864"/>
      <c r="HT117" s="1864"/>
      <c r="HU117" s="1864"/>
      <c r="HV117" s="1864"/>
      <c r="HW117" s="1864"/>
      <c r="HX117" s="1864"/>
      <c r="HY117" s="1864"/>
      <c r="HZ117" s="3"/>
    </row>
    <row r="118" spans="1:234" ht="5.25" customHeight="1">
      <c r="A118" s="1925"/>
      <c r="B118" s="1644"/>
      <c r="C118" s="1644"/>
      <c r="D118" s="1644"/>
      <c r="E118" s="1645"/>
      <c r="F118" s="1428"/>
      <c r="G118" s="1430"/>
      <c r="H118" s="1504"/>
      <c r="I118" s="1504"/>
      <c r="J118" s="1504"/>
      <c r="K118" s="1504"/>
      <c r="L118" s="1504"/>
      <c r="M118" s="1504"/>
      <c r="N118" s="1276"/>
      <c r="O118" s="1276"/>
      <c r="P118" s="1276"/>
      <c r="Q118" s="1276"/>
      <c r="R118" s="1276"/>
      <c r="S118" s="1276"/>
      <c r="T118" s="1276"/>
      <c r="U118" s="1276"/>
      <c r="V118" s="1276"/>
      <c r="W118" s="1276"/>
      <c r="X118" s="1276"/>
      <c r="Y118" s="1276"/>
      <c r="Z118" s="1276"/>
      <c r="AA118" s="1276"/>
      <c r="AB118" s="1276"/>
      <c r="AC118" s="1276"/>
      <c r="AD118" s="1276"/>
      <c r="AE118" s="1550"/>
      <c r="AF118" s="1550"/>
      <c r="AG118" s="1550"/>
      <c r="AH118" s="1550"/>
      <c r="AI118" s="1550"/>
      <c r="AJ118" s="1590"/>
      <c r="AK118" s="1590"/>
      <c r="AL118" s="1590"/>
      <c r="AM118" s="1590"/>
      <c r="AN118" s="1590"/>
      <c r="AO118" s="1590"/>
      <c r="AP118" s="1590"/>
      <c r="AQ118" s="1590"/>
      <c r="AR118" s="1590"/>
      <c r="AS118" s="1590"/>
      <c r="AT118" s="1590"/>
      <c r="AU118" s="1590"/>
      <c r="AV118" s="1590"/>
      <c r="AW118" s="1550"/>
      <c r="AX118" s="1550"/>
      <c r="AY118" s="1550"/>
      <c r="AZ118" s="1550"/>
      <c r="BA118" s="1550"/>
      <c r="BB118" s="1550"/>
      <c r="BC118" s="1550"/>
      <c r="BD118" s="1502"/>
      <c r="BE118" s="1502"/>
      <c r="BF118" s="1502"/>
      <c r="BG118" s="1502"/>
      <c r="BH118" s="1502"/>
      <c r="BI118" s="1504"/>
      <c r="BJ118" s="1504"/>
      <c r="BK118" s="1504"/>
      <c r="BL118" s="1504"/>
      <c r="BM118" s="1502"/>
      <c r="BN118" s="1502"/>
      <c r="BO118" s="1502"/>
      <c r="BP118" s="1502"/>
      <c r="BQ118" s="1554"/>
      <c r="BR118" s="2"/>
      <c r="BS118" s="2"/>
      <c r="BT118" s="1730"/>
      <c r="BU118" s="1731"/>
      <c r="BV118" s="1731"/>
      <c r="BW118" s="1731"/>
      <c r="BX118" s="1731"/>
      <c r="BY118" s="1731"/>
      <c r="BZ118" s="1753"/>
      <c r="CA118" s="1754"/>
      <c r="CB118" s="1754"/>
      <c r="CC118" s="1754"/>
      <c r="CD118" s="1754"/>
      <c r="CE118" s="1754"/>
      <c r="CF118" s="1754"/>
      <c r="CG118" s="1754"/>
      <c r="CH118" s="1754"/>
      <c r="CI118" s="1754"/>
      <c r="CJ118" s="1754"/>
      <c r="CK118" s="1754"/>
      <c r="CL118" s="1754"/>
      <c r="CM118" s="1754"/>
      <c r="CN118" s="1754"/>
      <c r="CO118" s="1755"/>
      <c r="CP118" s="1474"/>
      <c r="CQ118" s="1475"/>
      <c r="CR118" s="1475"/>
      <c r="CS118" s="1476"/>
      <c r="CT118" s="1224"/>
      <c r="CU118" s="1225"/>
      <c r="CV118" s="1225"/>
      <c r="CW118" s="1225"/>
      <c r="CX118" s="1225"/>
      <c r="CY118" s="1225"/>
      <c r="CZ118" s="1225"/>
      <c r="DA118" s="1225"/>
      <c r="DB118" s="1225"/>
      <c r="DC118" s="1225"/>
      <c r="DD118" s="1225"/>
      <c r="DE118" s="1225"/>
      <c r="DF118" s="1225"/>
      <c r="DG118" s="1225"/>
      <c r="DH118" s="1225"/>
      <c r="DI118" s="1225"/>
      <c r="DJ118" s="1225"/>
      <c r="DK118" s="1225"/>
      <c r="DL118" s="1228"/>
      <c r="DM118" s="1229"/>
      <c r="DN118" s="2"/>
      <c r="DO118" s="1193">
        <v>3</v>
      </c>
      <c r="DP118" s="1326"/>
      <c r="DQ118" s="1551" t="s">
        <v>7</v>
      </c>
      <c r="DR118" s="1552"/>
      <c r="DS118" s="1552"/>
      <c r="DT118" s="1856"/>
      <c r="DU118" s="1293" t="str">
        <f>IF(入力シート!AR96&gt;=6,VLOOKUP(3,入力シート!AR85:AU93,3,FALSE),"")</f>
        <v/>
      </c>
      <c r="DV118" s="1145"/>
      <c r="DW118" s="1145"/>
      <c r="DX118" s="1145"/>
      <c r="DY118" s="1145"/>
      <c r="DZ118" s="1145"/>
      <c r="EA118" s="1145"/>
      <c r="EB118" s="1145"/>
      <c r="EC118" s="1145"/>
      <c r="ED118" s="1145"/>
      <c r="EE118" s="1145"/>
      <c r="EF118" s="1145"/>
      <c r="EG118" s="1145"/>
      <c r="EH118" s="1145"/>
      <c r="EI118" s="1145"/>
      <c r="EJ118" s="1145"/>
      <c r="EK118" s="1145"/>
      <c r="EL118" s="1145"/>
      <c r="EM118" s="1145"/>
      <c r="EN118" s="1145"/>
      <c r="EO118" s="1145"/>
      <c r="EP118" s="1145"/>
      <c r="EQ118" s="1145" t="str">
        <f>IF(入力シート!AR96&gt;6,"外","")</f>
        <v/>
      </c>
      <c r="ER118" s="1145"/>
      <c r="ES118" s="1158"/>
      <c r="ET118" s="1839" t="s">
        <v>126</v>
      </c>
      <c r="EU118" s="1216"/>
      <c r="EV118" s="1216"/>
      <c r="EW118" s="1418"/>
      <c r="EX118" s="1180" t="str">
        <f>IF(入力シート!AR96&gt;=6,VLOOKUP(DU118,入力シート!O85:AL93,13,FALSE),"")</f>
        <v/>
      </c>
      <c r="EY118" s="1181"/>
      <c r="EZ118" s="1181"/>
      <c r="FA118" s="1834"/>
      <c r="FB118" s="1593" t="str">
        <f>IF(入力シート!AR96&gt;=6,VLOOKUP(DU118,入力シート!O85:AL93,14,FALSE),"")</f>
        <v/>
      </c>
      <c r="FC118" s="1593"/>
      <c r="FD118" s="1593"/>
      <c r="FE118" s="1593"/>
      <c r="FF118" s="1593" t="str">
        <f>IF(入力シート!AR96&gt;=6,VLOOKUP(DU118,入力シート!O85:AL93,15,FALSE),"")</f>
        <v/>
      </c>
      <c r="FG118" s="1593"/>
      <c r="FH118" s="1593"/>
      <c r="FI118" s="1593"/>
      <c r="FJ118" s="1593" t="str">
        <f>IF(入力シート!AR96&gt;=6,VLOOKUP(DU118,入力シート!O85:AL93,16,FALSE),"")</f>
        <v/>
      </c>
      <c r="FK118" s="1593"/>
      <c r="FL118" s="1593"/>
      <c r="FM118" s="1593"/>
      <c r="FN118" s="1593" t="str">
        <f>IF(入力シート!AR96&gt;=6,VLOOKUP(DU118,入力シート!O85:AL93,17,FALSE),"")</f>
        <v/>
      </c>
      <c r="FO118" s="1593"/>
      <c r="FP118" s="1593"/>
      <c r="FQ118" s="1593"/>
      <c r="FR118" s="1593" t="str">
        <f>IF(入力シート!AR96&gt;=6,VLOOKUP(DU118,入力シート!O85:AL93,18,FALSE),"")</f>
        <v/>
      </c>
      <c r="FS118" s="1593"/>
      <c r="FT118" s="1593"/>
      <c r="FU118" s="1593"/>
      <c r="FV118" s="1593" t="str">
        <f>IF(入力シート!AR96&gt;=6,VLOOKUP(DU118,入力シート!O85:AL93,19,FALSE),"")</f>
        <v/>
      </c>
      <c r="FW118" s="1593"/>
      <c r="FX118" s="1593"/>
      <c r="FY118" s="1593"/>
      <c r="FZ118" s="1593" t="str">
        <f>IF(入力シート!AR96&gt;=6,VLOOKUP(DU118,入力シート!O85:AL93,20,FALSE),"")</f>
        <v/>
      </c>
      <c r="GA118" s="1593"/>
      <c r="GB118" s="1593"/>
      <c r="GC118" s="1593"/>
      <c r="GD118" s="1593" t="str">
        <f>IF(入力シート!AR96&gt;=6,VLOOKUP(DU118,入力シート!O85:AL93,21,FALSE),"")</f>
        <v/>
      </c>
      <c r="GE118" s="1593"/>
      <c r="GF118" s="1593"/>
      <c r="GG118" s="1593"/>
      <c r="GH118" s="1593" t="str">
        <f>IF(入力シート!AR96&gt;=6,VLOOKUP(DU118,入力シート!O85:AL93,22,FALSE),"")</f>
        <v/>
      </c>
      <c r="GI118" s="1593"/>
      <c r="GJ118" s="1593"/>
      <c r="GK118" s="1593"/>
      <c r="GL118" s="1593" t="str">
        <f>IF(入力シート!AR96&gt;=6,VLOOKUP(DU118,入力シート!O85:AL93,23,FALSE),"")</f>
        <v/>
      </c>
      <c r="GM118" s="1593"/>
      <c r="GN118" s="1593"/>
      <c r="GO118" s="1593"/>
      <c r="GP118" s="1310" t="str">
        <f>IF(入力シート!AR96&gt;=6,VLOOKUP(DU118,入力シート!O85:AL93,24,FALSE),"")</f>
        <v/>
      </c>
      <c r="GQ118" s="1239"/>
      <c r="GR118" s="1239"/>
      <c r="GS118" s="1838"/>
      <c r="GT118" s="1839" t="s">
        <v>143</v>
      </c>
      <c r="GU118" s="1216"/>
      <c r="GV118" s="1216"/>
      <c r="GW118" s="1217"/>
      <c r="GX118" s="1287" t="str">
        <f>IF(入力シート!AR96&gt;=6,VLOOKUP(3,入力シート!AR85:AU93,2,FALSE),"")</f>
        <v/>
      </c>
      <c r="GY118" s="1288"/>
      <c r="GZ118" s="1288"/>
      <c r="HA118" s="1288"/>
      <c r="HB118" s="1288"/>
      <c r="HC118" s="1288"/>
      <c r="HD118" s="1288"/>
      <c r="HE118" s="1288"/>
      <c r="HF118" s="1288"/>
      <c r="HG118" s="1288"/>
      <c r="HH118" s="1288"/>
      <c r="HI118" s="1288"/>
      <c r="HJ118" s="1288"/>
      <c r="HK118" s="1288"/>
      <c r="HL118" s="1288"/>
      <c r="HM118" s="1288"/>
      <c r="HN118" s="1288"/>
      <c r="HO118" s="1288"/>
      <c r="HP118" s="1288"/>
      <c r="HQ118" s="1288"/>
      <c r="HR118" s="1288"/>
      <c r="HS118" s="1288"/>
      <c r="HT118" s="1288"/>
      <c r="HU118" s="1288"/>
      <c r="HV118" s="1288"/>
      <c r="HW118" s="1288"/>
      <c r="HX118" s="1288"/>
      <c r="HY118" s="1288"/>
      <c r="HZ118" s="3"/>
    </row>
    <row r="119" spans="1:234" ht="5.25" customHeight="1">
      <c r="A119" s="1925"/>
      <c r="B119" s="1644"/>
      <c r="C119" s="1644"/>
      <c r="D119" s="1644"/>
      <c r="E119" s="1645"/>
      <c r="F119" s="1428"/>
      <c r="G119" s="1430"/>
      <c r="H119" s="1563" t="s">
        <v>8</v>
      </c>
      <c r="I119" s="1552"/>
      <c r="J119" s="1552"/>
      <c r="K119" s="1552"/>
      <c r="L119" s="1552"/>
      <c r="M119" s="1552"/>
      <c r="N119" s="1552"/>
      <c r="O119" s="1552"/>
      <c r="P119" s="1552"/>
      <c r="Q119" s="1552"/>
      <c r="R119" s="1552"/>
      <c r="S119" s="1564"/>
      <c r="T119" s="1531" t="str">
        <f>IF(入力シート!Y73&gt;=2,IF(入力シート!Y66&lt;16,入力シート!AF66,""),"")</f>
        <v/>
      </c>
      <c r="U119" s="1569"/>
      <c r="V119" s="1570"/>
      <c r="W119" s="1547" t="str">
        <f>IF(入力シート!Y73&gt;=2,IF(入力シート!Y66&lt;16,入力シート!AG66,""),"")</f>
        <v/>
      </c>
      <c r="X119" s="1251"/>
      <c r="Y119" s="1561"/>
      <c r="Z119" s="1547" t="str">
        <f>IF(入力シート!Y73&gt;=2,IF(入力シート!Y66&lt;16,入力シート!AH66,""),"")</f>
        <v/>
      </c>
      <c r="AA119" s="1251"/>
      <c r="AB119" s="1561"/>
      <c r="AC119" s="1547" t="str">
        <f>IF(入力シート!Y73&gt;=2,IF(入力シート!Y66&lt;16,入力シート!AI66,""),"")</f>
        <v/>
      </c>
      <c r="AD119" s="1251"/>
      <c r="AE119" s="1589"/>
      <c r="AF119" s="1580" t="str">
        <f>IF(入力シート!Y73&gt;=2,IF(入力シート!Y66&lt;16,入力シート!AJ66,""),"")</f>
        <v/>
      </c>
      <c r="AG119" s="1581"/>
      <c r="AH119" s="1589"/>
      <c r="AI119" s="1580" t="str">
        <f>IF(入力シート!Y73&gt;=2,IF(入力シート!Y66&lt;16,入力シート!AK66,""),"")</f>
        <v/>
      </c>
      <c r="AJ119" s="1581"/>
      <c r="AK119" s="1581"/>
      <c r="AL119" s="1580" t="str">
        <f>IF(入力シート!Y73&gt;=2,IF(入力シート!Y66&lt;16,入力シート!AL66,""),"")</f>
        <v/>
      </c>
      <c r="AM119" s="1581"/>
      <c r="AN119" s="1589"/>
      <c r="AO119" s="1580" t="str">
        <f>IF(入力シート!Y73&gt;=2,IF(入力シート!Y66&lt;16,入力シート!AM66,""),"")</f>
        <v/>
      </c>
      <c r="AP119" s="1581"/>
      <c r="AQ119" s="1589"/>
      <c r="AR119" s="1580" t="str">
        <f>IF(入力シート!Y73&gt;=2,IF(入力シート!Y66&lt;16,入力シート!AN66,""),"")</f>
        <v/>
      </c>
      <c r="AS119" s="1581"/>
      <c r="AT119" s="1589"/>
      <c r="AU119" s="1580" t="str">
        <f>IF(入力シート!Y73&gt;=2,IF(入力シート!Y66&lt;16,入力シート!AO66,""),"")</f>
        <v/>
      </c>
      <c r="AV119" s="1581"/>
      <c r="AW119" s="1589"/>
      <c r="AX119" s="1580" t="str">
        <f>IF(入力シート!Y73&gt;=2,IF(入力シート!Y66&lt;16,入力シート!AP66,""),"")</f>
        <v/>
      </c>
      <c r="AY119" s="1581"/>
      <c r="AZ119" s="1589"/>
      <c r="BA119" s="1580" t="str">
        <f>IF(入力シート!Y73&gt;=2,IF(入力シート!Y66&lt;16,入力シート!AQ66,""),"")</f>
        <v/>
      </c>
      <c r="BB119" s="1581"/>
      <c r="BC119" s="1582"/>
      <c r="BD119" s="2017"/>
      <c r="BE119" s="2018"/>
      <c r="BF119" s="2018"/>
      <c r="BG119" s="2018"/>
      <c r="BH119" s="2018"/>
      <c r="BI119" s="2018"/>
      <c r="BJ119" s="2018"/>
      <c r="BK119" s="2018"/>
      <c r="BL119" s="2018"/>
      <c r="BM119" s="2018"/>
      <c r="BN119" s="2018"/>
      <c r="BO119" s="2018"/>
      <c r="BP119" s="2018"/>
      <c r="BQ119" s="2019"/>
      <c r="BR119" s="2"/>
      <c r="BS119" s="2"/>
      <c r="BT119" s="1730"/>
      <c r="BU119" s="1731"/>
      <c r="BV119" s="1731"/>
      <c r="BW119" s="1731"/>
      <c r="BX119" s="1731"/>
      <c r="BY119" s="1731"/>
      <c r="BZ119" s="1753" t="s">
        <v>59</v>
      </c>
      <c r="CA119" s="1754"/>
      <c r="CB119" s="1754"/>
      <c r="CC119" s="1754"/>
      <c r="CD119" s="1754"/>
      <c r="CE119" s="1754"/>
      <c r="CF119" s="1754"/>
      <c r="CG119" s="1754"/>
      <c r="CH119" s="1754"/>
      <c r="CI119" s="1754"/>
      <c r="CJ119" s="1754"/>
      <c r="CK119" s="1754"/>
      <c r="CL119" s="1754"/>
      <c r="CM119" s="1754"/>
      <c r="CN119" s="1754"/>
      <c r="CO119" s="1755"/>
      <c r="CP119" s="1474" t="s">
        <v>500</v>
      </c>
      <c r="CQ119" s="1475"/>
      <c r="CR119" s="1475"/>
      <c r="CS119" s="1476"/>
      <c r="CT119" s="1224" t="e">
        <f>IF(AND(入力シート!C85&lt;&gt;"",入力シート!L85&gt;入力シート!P19,入力シート!U85&lt;&gt;""),入力シート!U85,"")</f>
        <v>#N/A</v>
      </c>
      <c r="CU119" s="1225"/>
      <c r="CV119" s="1225"/>
      <c r="CW119" s="1225"/>
      <c r="CX119" s="1225"/>
      <c r="CY119" s="1225"/>
      <c r="CZ119" s="1225"/>
      <c r="DA119" s="1225"/>
      <c r="DB119" s="1225"/>
      <c r="DC119" s="1225"/>
      <c r="DD119" s="1225"/>
      <c r="DE119" s="1225"/>
      <c r="DF119" s="1225"/>
      <c r="DG119" s="1225"/>
      <c r="DH119" s="1225"/>
      <c r="DI119" s="1225"/>
      <c r="DJ119" s="1225"/>
      <c r="DK119" s="1225"/>
      <c r="DL119" s="1226"/>
      <c r="DM119" s="1227"/>
      <c r="DN119" s="2"/>
      <c r="DO119" s="1266"/>
      <c r="DP119" s="1611"/>
      <c r="DQ119" s="1792"/>
      <c r="DR119" s="1424"/>
      <c r="DS119" s="1424"/>
      <c r="DT119" s="1897"/>
      <c r="DU119" s="1294"/>
      <c r="DV119" s="1246"/>
      <c r="DW119" s="1246"/>
      <c r="DX119" s="1246"/>
      <c r="DY119" s="1246"/>
      <c r="DZ119" s="1246"/>
      <c r="EA119" s="1246"/>
      <c r="EB119" s="1246"/>
      <c r="EC119" s="1246"/>
      <c r="ED119" s="1246"/>
      <c r="EE119" s="1246"/>
      <c r="EF119" s="1246"/>
      <c r="EG119" s="1246"/>
      <c r="EH119" s="1246"/>
      <c r="EI119" s="1246"/>
      <c r="EJ119" s="1246"/>
      <c r="EK119" s="1246"/>
      <c r="EL119" s="1246"/>
      <c r="EM119" s="1246"/>
      <c r="EN119" s="1246"/>
      <c r="EO119" s="1246"/>
      <c r="EP119" s="1246"/>
      <c r="EQ119" s="1246"/>
      <c r="ER119" s="1246"/>
      <c r="ES119" s="1295"/>
      <c r="ET119" s="1423"/>
      <c r="EU119" s="1424"/>
      <c r="EV119" s="1424"/>
      <c r="EW119" s="1897"/>
      <c r="EX119" s="1722"/>
      <c r="EY119" s="1598"/>
      <c r="EZ119" s="1598"/>
      <c r="FA119" s="1723"/>
      <c r="FB119" s="1594"/>
      <c r="FC119" s="1594"/>
      <c r="FD119" s="1594"/>
      <c r="FE119" s="1594"/>
      <c r="FF119" s="1594"/>
      <c r="FG119" s="1594"/>
      <c r="FH119" s="1594"/>
      <c r="FI119" s="1594"/>
      <c r="FJ119" s="1594"/>
      <c r="FK119" s="1594"/>
      <c r="FL119" s="1594"/>
      <c r="FM119" s="1594"/>
      <c r="FN119" s="1594"/>
      <c r="FO119" s="1594"/>
      <c r="FP119" s="1594"/>
      <c r="FQ119" s="1594"/>
      <c r="FR119" s="1594"/>
      <c r="FS119" s="1594"/>
      <c r="FT119" s="1594"/>
      <c r="FU119" s="1594"/>
      <c r="FV119" s="1594"/>
      <c r="FW119" s="1594"/>
      <c r="FX119" s="1594"/>
      <c r="FY119" s="1594"/>
      <c r="FZ119" s="1594"/>
      <c r="GA119" s="1594"/>
      <c r="GB119" s="1594"/>
      <c r="GC119" s="1594"/>
      <c r="GD119" s="1594"/>
      <c r="GE119" s="1594"/>
      <c r="GF119" s="1594"/>
      <c r="GG119" s="1594"/>
      <c r="GH119" s="1594"/>
      <c r="GI119" s="1594"/>
      <c r="GJ119" s="1594"/>
      <c r="GK119" s="1594"/>
      <c r="GL119" s="1594"/>
      <c r="GM119" s="1594"/>
      <c r="GN119" s="1594"/>
      <c r="GO119" s="1594"/>
      <c r="GP119" s="1597"/>
      <c r="GQ119" s="1598"/>
      <c r="GR119" s="1598"/>
      <c r="GS119" s="1836"/>
      <c r="GT119" s="1423"/>
      <c r="GU119" s="1424"/>
      <c r="GV119" s="1424"/>
      <c r="GW119" s="1425"/>
      <c r="GX119" s="1289"/>
      <c r="GY119" s="1290"/>
      <c r="GZ119" s="1290"/>
      <c r="HA119" s="1290"/>
      <c r="HB119" s="1290"/>
      <c r="HC119" s="1290"/>
      <c r="HD119" s="1290"/>
      <c r="HE119" s="1290"/>
      <c r="HF119" s="1290"/>
      <c r="HG119" s="1290"/>
      <c r="HH119" s="1290"/>
      <c r="HI119" s="1290"/>
      <c r="HJ119" s="1290"/>
      <c r="HK119" s="1290"/>
      <c r="HL119" s="1290"/>
      <c r="HM119" s="1290"/>
      <c r="HN119" s="1290"/>
      <c r="HO119" s="1290"/>
      <c r="HP119" s="1290"/>
      <c r="HQ119" s="1290"/>
      <c r="HR119" s="1290"/>
      <c r="HS119" s="1290"/>
      <c r="HT119" s="1290"/>
      <c r="HU119" s="1290"/>
      <c r="HV119" s="1290"/>
      <c r="HW119" s="1290"/>
      <c r="HX119" s="1290"/>
      <c r="HY119" s="1290"/>
      <c r="HZ119" s="3"/>
    </row>
    <row r="120" spans="1:234" ht="5.25" customHeight="1">
      <c r="A120" s="1925"/>
      <c r="B120" s="1644"/>
      <c r="C120" s="1644"/>
      <c r="D120" s="1644"/>
      <c r="E120" s="1645"/>
      <c r="F120" s="1428"/>
      <c r="G120" s="1430"/>
      <c r="H120" s="1218"/>
      <c r="I120" s="1219"/>
      <c r="J120" s="1219"/>
      <c r="K120" s="1219"/>
      <c r="L120" s="1219"/>
      <c r="M120" s="1219"/>
      <c r="N120" s="1219"/>
      <c r="O120" s="1219"/>
      <c r="P120" s="1219"/>
      <c r="Q120" s="1219"/>
      <c r="R120" s="1219"/>
      <c r="S120" s="1220"/>
      <c r="T120" s="1586"/>
      <c r="U120" s="1587"/>
      <c r="V120" s="1588"/>
      <c r="W120" s="1548"/>
      <c r="X120" s="1549"/>
      <c r="Y120" s="1562"/>
      <c r="Z120" s="1548"/>
      <c r="AA120" s="1549"/>
      <c r="AB120" s="1562"/>
      <c r="AC120" s="1548"/>
      <c r="AD120" s="1549"/>
      <c r="AE120" s="1562"/>
      <c r="AF120" s="1548"/>
      <c r="AG120" s="1549"/>
      <c r="AH120" s="1562"/>
      <c r="AI120" s="1548"/>
      <c r="AJ120" s="1549"/>
      <c r="AK120" s="1549"/>
      <c r="AL120" s="1548"/>
      <c r="AM120" s="1549"/>
      <c r="AN120" s="1562"/>
      <c r="AO120" s="1548"/>
      <c r="AP120" s="1549"/>
      <c r="AQ120" s="1562"/>
      <c r="AR120" s="1548"/>
      <c r="AS120" s="1549"/>
      <c r="AT120" s="1562"/>
      <c r="AU120" s="1548"/>
      <c r="AV120" s="1549"/>
      <c r="AW120" s="1562"/>
      <c r="AX120" s="1548"/>
      <c r="AY120" s="1549"/>
      <c r="AZ120" s="1562"/>
      <c r="BA120" s="1548"/>
      <c r="BB120" s="1549"/>
      <c r="BC120" s="1592"/>
      <c r="BD120" s="1894"/>
      <c r="BE120" s="1895"/>
      <c r="BF120" s="1895"/>
      <c r="BG120" s="1895"/>
      <c r="BH120" s="1895"/>
      <c r="BI120" s="1895"/>
      <c r="BJ120" s="1895"/>
      <c r="BK120" s="1895"/>
      <c r="BL120" s="1895"/>
      <c r="BM120" s="1895"/>
      <c r="BN120" s="1895"/>
      <c r="BO120" s="1895"/>
      <c r="BP120" s="1895"/>
      <c r="BQ120" s="1896"/>
      <c r="BR120" s="2"/>
      <c r="BS120" s="2"/>
      <c r="BT120" s="1730"/>
      <c r="BU120" s="1731"/>
      <c r="BV120" s="1731"/>
      <c r="BW120" s="1731"/>
      <c r="BX120" s="1731"/>
      <c r="BY120" s="1731"/>
      <c r="BZ120" s="1753"/>
      <c r="CA120" s="1754"/>
      <c r="CB120" s="1754"/>
      <c r="CC120" s="1754"/>
      <c r="CD120" s="1754"/>
      <c r="CE120" s="1754"/>
      <c r="CF120" s="1754"/>
      <c r="CG120" s="1754"/>
      <c r="CH120" s="1754"/>
      <c r="CI120" s="1754"/>
      <c r="CJ120" s="1754"/>
      <c r="CK120" s="1754"/>
      <c r="CL120" s="1754"/>
      <c r="CM120" s="1754"/>
      <c r="CN120" s="1754"/>
      <c r="CO120" s="1755"/>
      <c r="CP120" s="1474"/>
      <c r="CQ120" s="1475"/>
      <c r="CR120" s="1475"/>
      <c r="CS120" s="1476"/>
      <c r="CT120" s="1224"/>
      <c r="CU120" s="1225"/>
      <c r="CV120" s="1225"/>
      <c r="CW120" s="1225"/>
      <c r="CX120" s="1225"/>
      <c r="CY120" s="1225"/>
      <c r="CZ120" s="1225"/>
      <c r="DA120" s="1225"/>
      <c r="DB120" s="1225"/>
      <c r="DC120" s="1225"/>
      <c r="DD120" s="1225"/>
      <c r="DE120" s="1225"/>
      <c r="DF120" s="1225"/>
      <c r="DG120" s="1225"/>
      <c r="DH120" s="1225"/>
      <c r="DI120" s="1225"/>
      <c r="DJ120" s="1225"/>
      <c r="DK120" s="1225"/>
      <c r="DL120" s="1228"/>
      <c r="DM120" s="1229"/>
      <c r="DN120" s="2"/>
      <c r="DO120" s="1266"/>
      <c r="DP120" s="1611"/>
      <c r="DQ120" s="1792"/>
      <c r="DR120" s="1424"/>
      <c r="DS120" s="1424"/>
      <c r="DT120" s="1897"/>
      <c r="DU120" s="1294"/>
      <c r="DV120" s="1246"/>
      <c r="DW120" s="1246"/>
      <c r="DX120" s="1246"/>
      <c r="DY120" s="1246"/>
      <c r="DZ120" s="1246"/>
      <c r="EA120" s="1246"/>
      <c r="EB120" s="1246"/>
      <c r="EC120" s="1246"/>
      <c r="ED120" s="1246"/>
      <c r="EE120" s="1246"/>
      <c r="EF120" s="1246"/>
      <c r="EG120" s="1246"/>
      <c r="EH120" s="1246"/>
      <c r="EI120" s="1246"/>
      <c r="EJ120" s="1246"/>
      <c r="EK120" s="1246"/>
      <c r="EL120" s="1246"/>
      <c r="EM120" s="1246"/>
      <c r="EN120" s="1246"/>
      <c r="EO120" s="1246"/>
      <c r="EP120" s="1246"/>
      <c r="EQ120" s="1246"/>
      <c r="ER120" s="1246"/>
      <c r="ES120" s="1295"/>
      <c r="ET120" s="1423"/>
      <c r="EU120" s="1424"/>
      <c r="EV120" s="1424"/>
      <c r="EW120" s="1897"/>
      <c r="EX120" s="1722"/>
      <c r="EY120" s="1598"/>
      <c r="EZ120" s="1598"/>
      <c r="FA120" s="1723"/>
      <c r="FB120" s="1594"/>
      <c r="FC120" s="1594"/>
      <c r="FD120" s="1594"/>
      <c r="FE120" s="1594"/>
      <c r="FF120" s="1594"/>
      <c r="FG120" s="1594"/>
      <c r="FH120" s="1594"/>
      <c r="FI120" s="1594"/>
      <c r="FJ120" s="1594"/>
      <c r="FK120" s="1594"/>
      <c r="FL120" s="1594"/>
      <c r="FM120" s="1594"/>
      <c r="FN120" s="1594"/>
      <c r="FO120" s="1594"/>
      <c r="FP120" s="1594"/>
      <c r="FQ120" s="1594"/>
      <c r="FR120" s="1594"/>
      <c r="FS120" s="1594"/>
      <c r="FT120" s="1594"/>
      <c r="FU120" s="1594"/>
      <c r="FV120" s="1594"/>
      <c r="FW120" s="1594"/>
      <c r="FX120" s="1594"/>
      <c r="FY120" s="1594"/>
      <c r="FZ120" s="1594"/>
      <c r="GA120" s="1594"/>
      <c r="GB120" s="1594"/>
      <c r="GC120" s="1594"/>
      <c r="GD120" s="1594"/>
      <c r="GE120" s="1594"/>
      <c r="GF120" s="1594"/>
      <c r="GG120" s="1594"/>
      <c r="GH120" s="1594"/>
      <c r="GI120" s="1594"/>
      <c r="GJ120" s="1594"/>
      <c r="GK120" s="1594"/>
      <c r="GL120" s="1594"/>
      <c r="GM120" s="1594"/>
      <c r="GN120" s="1594"/>
      <c r="GO120" s="1594"/>
      <c r="GP120" s="1597"/>
      <c r="GQ120" s="1598"/>
      <c r="GR120" s="1598"/>
      <c r="GS120" s="1836"/>
      <c r="GT120" s="1423"/>
      <c r="GU120" s="1424"/>
      <c r="GV120" s="1424"/>
      <c r="GW120" s="1425"/>
      <c r="GX120" s="1289"/>
      <c r="GY120" s="1290"/>
      <c r="GZ120" s="1290"/>
      <c r="HA120" s="1290"/>
      <c r="HB120" s="1290"/>
      <c r="HC120" s="1290"/>
      <c r="HD120" s="1290"/>
      <c r="HE120" s="1290"/>
      <c r="HF120" s="1290"/>
      <c r="HG120" s="1290"/>
      <c r="HH120" s="1290"/>
      <c r="HI120" s="1290"/>
      <c r="HJ120" s="1290"/>
      <c r="HK120" s="1290"/>
      <c r="HL120" s="1290"/>
      <c r="HM120" s="1290"/>
      <c r="HN120" s="1290"/>
      <c r="HO120" s="1290"/>
      <c r="HP120" s="1290"/>
      <c r="HQ120" s="1290"/>
      <c r="HR120" s="1290"/>
      <c r="HS120" s="1290"/>
      <c r="HT120" s="1290"/>
      <c r="HU120" s="1290"/>
      <c r="HV120" s="1290"/>
      <c r="HW120" s="1290"/>
      <c r="HX120" s="1290"/>
      <c r="HY120" s="1290"/>
      <c r="HZ120" s="3"/>
    </row>
    <row r="121" spans="1:234" ht="5.25" customHeight="1">
      <c r="A121" s="1925"/>
      <c r="B121" s="1644"/>
      <c r="C121" s="1644"/>
      <c r="D121" s="1644"/>
      <c r="E121" s="1645"/>
      <c r="F121" s="1488">
        <v>3</v>
      </c>
      <c r="G121" s="1490"/>
      <c r="H121" s="1504" t="s">
        <v>399</v>
      </c>
      <c r="I121" s="1504"/>
      <c r="J121" s="1504"/>
      <c r="K121" s="1504"/>
      <c r="L121" s="1504"/>
      <c r="M121" s="1504"/>
      <c r="N121" s="1502" t="str">
        <f>IF(N123="","",VLOOKUP(N123,入力シート!C86:D93,2,FALSE))</f>
        <v/>
      </c>
      <c r="O121" s="1502"/>
      <c r="P121" s="1502"/>
      <c r="Q121" s="1502"/>
      <c r="R121" s="1502"/>
      <c r="S121" s="1502"/>
      <c r="T121" s="1502"/>
      <c r="U121" s="1502"/>
      <c r="V121" s="1502"/>
      <c r="W121" s="1502"/>
      <c r="X121" s="1502"/>
      <c r="Y121" s="1502"/>
      <c r="Z121" s="1502"/>
      <c r="AA121" s="1502"/>
      <c r="AB121" s="1502"/>
      <c r="AC121" s="1502"/>
      <c r="AD121" s="1502"/>
      <c r="AE121" s="1550" t="s">
        <v>15</v>
      </c>
      <c r="AF121" s="1550"/>
      <c r="AG121" s="1550"/>
      <c r="AH121" s="1550"/>
      <c r="AI121" s="1550"/>
      <c r="AJ121" s="1590" t="str">
        <f>IF(入力シート!Y73&gt;=3,IF(入力シート!Y67&lt;16,入力シート!AA50,""),"")</f>
        <v/>
      </c>
      <c r="AK121" s="1590"/>
      <c r="AL121" s="1590"/>
      <c r="AM121" s="1590"/>
      <c r="AN121" s="1590"/>
      <c r="AO121" s="1590"/>
      <c r="AP121" s="1590"/>
      <c r="AQ121" s="1590"/>
      <c r="AR121" s="1590"/>
      <c r="AS121" s="1590"/>
      <c r="AT121" s="1590"/>
      <c r="AU121" s="1590"/>
      <c r="AV121" s="1590"/>
      <c r="AW121" s="1550" t="s">
        <v>469</v>
      </c>
      <c r="AX121" s="1550"/>
      <c r="AY121" s="1550"/>
      <c r="AZ121" s="1550"/>
      <c r="BA121" s="1550"/>
      <c r="BB121" s="1550"/>
      <c r="BC121" s="1550"/>
      <c r="BD121" s="1502" t="str">
        <f>IF(入力シート!Y73&gt;=3,IF(入力シート!Y67&lt;16,入力シート!AD67,""),"")</f>
        <v/>
      </c>
      <c r="BE121" s="1502"/>
      <c r="BF121" s="1502"/>
      <c r="BG121" s="1502"/>
      <c r="BH121" s="1502"/>
      <c r="BI121" s="1504" t="s">
        <v>17</v>
      </c>
      <c r="BJ121" s="1504"/>
      <c r="BK121" s="1504"/>
      <c r="BL121" s="1504"/>
      <c r="BM121" s="1502" t="str">
        <f>IF(入力シート!Y73&gt;=3,IF(入力シート!Y67&lt;16,入力シート!AE67,""),"")</f>
        <v/>
      </c>
      <c r="BN121" s="1502"/>
      <c r="BO121" s="1502"/>
      <c r="BP121" s="1502"/>
      <c r="BQ121" s="1554"/>
      <c r="BR121" s="2"/>
      <c r="BS121" s="2"/>
      <c r="BT121" s="1730"/>
      <c r="BU121" s="1731"/>
      <c r="BV121" s="1731"/>
      <c r="BW121" s="1731"/>
      <c r="BX121" s="1731"/>
      <c r="BY121" s="1731"/>
      <c r="BZ121" s="1753"/>
      <c r="CA121" s="1754"/>
      <c r="CB121" s="1754"/>
      <c r="CC121" s="1754"/>
      <c r="CD121" s="1754"/>
      <c r="CE121" s="1754"/>
      <c r="CF121" s="1754"/>
      <c r="CG121" s="1754"/>
      <c r="CH121" s="1754"/>
      <c r="CI121" s="1754"/>
      <c r="CJ121" s="1754"/>
      <c r="CK121" s="1754"/>
      <c r="CL121" s="1754"/>
      <c r="CM121" s="1754"/>
      <c r="CN121" s="1754"/>
      <c r="CO121" s="1755"/>
      <c r="CP121" s="1474"/>
      <c r="CQ121" s="1475"/>
      <c r="CR121" s="1475"/>
      <c r="CS121" s="1476"/>
      <c r="CT121" s="1224"/>
      <c r="CU121" s="1225"/>
      <c r="CV121" s="1225"/>
      <c r="CW121" s="1225"/>
      <c r="CX121" s="1225"/>
      <c r="CY121" s="1225"/>
      <c r="CZ121" s="1225"/>
      <c r="DA121" s="1225"/>
      <c r="DB121" s="1225"/>
      <c r="DC121" s="1225"/>
      <c r="DD121" s="1225"/>
      <c r="DE121" s="1225"/>
      <c r="DF121" s="1225"/>
      <c r="DG121" s="1225"/>
      <c r="DH121" s="1225"/>
      <c r="DI121" s="1225"/>
      <c r="DJ121" s="1225"/>
      <c r="DK121" s="1225"/>
      <c r="DL121" s="1228"/>
      <c r="DM121" s="1229"/>
      <c r="DN121" s="2"/>
      <c r="DO121" s="1266"/>
      <c r="DP121" s="1611"/>
      <c r="DQ121" s="1792"/>
      <c r="DR121" s="1424"/>
      <c r="DS121" s="1424"/>
      <c r="DT121" s="1897"/>
      <c r="DU121" s="1899"/>
      <c r="DV121" s="1309"/>
      <c r="DW121" s="1309"/>
      <c r="DX121" s="1309"/>
      <c r="DY121" s="1309"/>
      <c r="DZ121" s="1309"/>
      <c r="EA121" s="1309"/>
      <c r="EB121" s="1309"/>
      <c r="EC121" s="1309"/>
      <c r="ED121" s="1309"/>
      <c r="EE121" s="1309"/>
      <c r="EF121" s="1309"/>
      <c r="EG121" s="1309"/>
      <c r="EH121" s="1309"/>
      <c r="EI121" s="1309"/>
      <c r="EJ121" s="1309"/>
      <c r="EK121" s="1309"/>
      <c r="EL121" s="1309"/>
      <c r="EM121" s="1309"/>
      <c r="EN121" s="1309"/>
      <c r="EO121" s="1309"/>
      <c r="EP121" s="1309"/>
      <c r="EQ121" s="1309"/>
      <c r="ER121" s="1309"/>
      <c r="ES121" s="1343"/>
      <c r="ET121" s="1423"/>
      <c r="EU121" s="1424"/>
      <c r="EV121" s="1424"/>
      <c r="EW121" s="1897"/>
      <c r="EX121" s="1722"/>
      <c r="EY121" s="1598"/>
      <c r="EZ121" s="1598"/>
      <c r="FA121" s="1723"/>
      <c r="FB121" s="1594"/>
      <c r="FC121" s="1594"/>
      <c r="FD121" s="1594"/>
      <c r="FE121" s="1594"/>
      <c r="FF121" s="1594"/>
      <c r="FG121" s="1594"/>
      <c r="FH121" s="1594"/>
      <c r="FI121" s="1594"/>
      <c r="FJ121" s="1594"/>
      <c r="FK121" s="1594"/>
      <c r="FL121" s="1594"/>
      <c r="FM121" s="1594"/>
      <c r="FN121" s="1594"/>
      <c r="FO121" s="1594"/>
      <c r="FP121" s="1594"/>
      <c r="FQ121" s="1594"/>
      <c r="FR121" s="1594"/>
      <c r="FS121" s="1594"/>
      <c r="FT121" s="1594"/>
      <c r="FU121" s="1594"/>
      <c r="FV121" s="1594"/>
      <c r="FW121" s="1594"/>
      <c r="FX121" s="1594"/>
      <c r="FY121" s="1594"/>
      <c r="FZ121" s="1594"/>
      <c r="GA121" s="1594"/>
      <c r="GB121" s="1594"/>
      <c r="GC121" s="1594"/>
      <c r="GD121" s="1594"/>
      <c r="GE121" s="1594"/>
      <c r="GF121" s="1594"/>
      <c r="GG121" s="1594"/>
      <c r="GH121" s="1594"/>
      <c r="GI121" s="1594"/>
      <c r="GJ121" s="1594"/>
      <c r="GK121" s="1594"/>
      <c r="GL121" s="1594"/>
      <c r="GM121" s="1594"/>
      <c r="GN121" s="1594"/>
      <c r="GO121" s="1594"/>
      <c r="GP121" s="1597"/>
      <c r="GQ121" s="1598"/>
      <c r="GR121" s="1598"/>
      <c r="GS121" s="1836"/>
      <c r="GT121" s="1423"/>
      <c r="GU121" s="1424"/>
      <c r="GV121" s="1424"/>
      <c r="GW121" s="1425"/>
      <c r="GX121" s="1289"/>
      <c r="GY121" s="1290"/>
      <c r="GZ121" s="1290"/>
      <c r="HA121" s="1290"/>
      <c r="HB121" s="1290"/>
      <c r="HC121" s="1290"/>
      <c r="HD121" s="1290"/>
      <c r="HE121" s="1290"/>
      <c r="HF121" s="1290"/>
      <c r="HG121" s="1290"/>
      <c r="HH121" s="1290"/>
      <c r="HI121" s="1290"/>
      <c r="HJ121" s="1290"/>
      <c r="HK121" s="1290"/>
      <c r="HL121" s="1290"/>
      <c r="HM121" s="1290"/>
      <c r="HN121" s="1290"/>
      <c r="HO121" s="1290"/>
      <c r="HP121" s="1290"/>
      <c r="HQ121" s="1290"/>
      <c r="HR121" s="1290"/>
      <c r="HS121" s="1290"/>
      <c r="HT121" s="1290"/>
      <c r="HU121" s="1290"/>
      <c r="HV121" s="1290"/>
      <c r="HW121" s="1290"/>
      <c r="HX121" s="1290"/>
      <c r="HY121" s="1290"/>
      <c r="HZ121" s="3"/>
    </row>
    <row r="122" spans="1:234" ht="5.25" customHeight="1">
      <c r="A122" s="1925"/>
      <c r="B122" s="1644"/>
      <c r="C122" s="1644"/>
      <c r="D122" s="1644"/>
      <c r="E122" s="1645"/>
      <c r="F122" s="1428"/>
      <c r="G122" s="1430"/>
      <c r="H122" s="1504"/>
      <c r="I122" s="1504"/>
      <c r="J122" s="1504"/>
      <c r="K122" s="1504"/>
      <c r="L122" s="1504"/>
      <c r="M122" s="1504"/>
      <c r="N122" s="1502"/>
      <c r="O122" s="1502"/>
      <c r="P122" s="1502"/>
      <c r="Q122" s="1502"/>
      <c r="R122" s="1502"/>
      <c r="S122" s="1502"/>
      <c r="T122" s="1502"/>
      <c r="U122" s="1502"/>
      <c r="V122" s="1502"/>
      <c r="W122" s="1502"/>
      <c r="X122" s="1502"/>
      <c r="Y122" s="1502"/>
      <c r="Z122" s="1502"/>
      <c r="AA122" s="1502"/>
      <c r="AB122" s="1502"/>
      <c r="AC122" s="1502"/>
      <c r="AD122" s="1502"/>
      <c r="AE122" s="1550"/>
      <c r="AF122" s="1550"/>
      <c r="AG122" s="1550"/>
      <c r="AH122" s="1550"/>
      <c r="AI122" s="1550"/>
      <c r="AJ122" s="1590"/>
      <c r="AK122" s="1590"/>
      <c r="AL122" s="1590"/>
      <c r="AM122" s="1590"/>
      <c r="AN122" s="1590"/>
      <c r="AO122" s="1590"/>
      <c r="AP122" s="1590"/>
      <c r="AQ122" s="1590"/>
      <c r="AR122" s="1590"/>
      <c r="AS122" s="1590"/>
      <c r="AT122" s="1590"/>
      <c r="AU122" s="1590"/>
      <c r="AV122" s="1590"/>
      <c r="AW122" s="1550"/>
      <c r="AX122" s="1550"/>
      <c r="AY122" s="1550"/>
      <c r="AZ122" s="1550"/>
      <c r="BA122" s="1550"/>
      <c r="BB122" s="1550"/>
      <c r="BC122" s="1550"/>
      <c r="BD122" s="1502"/>
      <c r="BE122" s="1502"/>
      <c r="BF122" s="1502"/>
      <c r="BG122" s="1502"/>
      <c r="BH122" s="1502"/>
      <c r="BI122" s="1504"/>
      <c r="BJ122" s="1504"/>
      <c r="BK122" s="1504"/>
      <c r="BL122" s="1504"/>
      <c r="BM122" s="1502"/>
      <c r="BN122" s="1502"/>
      <c r="BO122" s="1502"/>
      <c r="BP122" s="1502"/>
      <c r="BQ122" s="1554"/>
      <c r="BR122" s="2"/>
      <c r="BS122" s="2"/>
      <c r="BT122" s="1730"/>
      <c r="BU122" s="1731"/>
      <c r="BV122" s="1731"/>
      <c r="BW122" s="1731"/>
      <c r="BX122" s="1731"/>
      <c r="BY122" s="1731"/>
      <c r="BZ122" s="1753" t="s">
        <v>60</v>
      </c>
      <c r="CA122" s="1754"/>
      <c r="CB122" s="1754"/>
      <c r="CC122" s="1754"/>
      <c r="CD122" s="1754"/>
      <c r="CE122" s="1754"/>
      <c r="CF122" s="1754"/>
      <c r="CG122" s="1754"/>
      <c r="CH122" s="1754"/>
      <c r="CI122" s="1754"/>
      <c r="CJ122" s="1754"/>
      <c r="CK122" s="1754"/>
      <c r="CL122" s="1754"/>
      <c r="CM122" s="1754"/>
      <c r="CN122" s="1754"/>
      <c r="CO122" s="1755"/>
      <c r="CP122" s="1474" t="s">
        <v>501</v>
      </c>
      <c r="CQ122" s="1475"/>
      <c r="CR122" s="1475"/>
      <c r="CS122" s="1476"/>
      <c r="CT122" s="1224" t="str">
        <f>IF(入力シート!AT64=0,"",入力シート!AT64)</f>
        <v/>
      </c>
      <c r="CU122" s="1225"/>
      <c r="CV122" s="1225"/>
      <c r="CW122" s="1225"/>
      <c r="CX122" s="1225"/>
      <c r="CY122" s="1225"/>
      <c r="CZ122" s="1225"/>
      <c r="DA122" s="1225"/>
      <c r="DB122" s="1225"/>
      <c r="DC122" s="1225"/>
      <c r="DD122" s="1225"/>
      <c r="DE122" s="1225"/>
      <c r="DF122" s="1225"/>
      <c r="DG122" s="1225"/>
      <c r="DH122" s="1225"/>
      <c r="DI122" s="1225"/>
      <c r="DJ122" s="1225"/>
      <c r="DK122" s="1225"/>
      <c r="DL122" s="1226"/>
      <c r="DM122" s="1227"/>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3"/>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3"/>
    </row>
    <row r="123" spans="1:234" ht="5.25" customHeight="1">
      <c r="A123" s="1925"/>
      <c r="B123" s="1644"/>
      <c r="C123" s="1644"/>
      <c r="D123" s="1644"/>
      <c r="E123" s="1645"/>
      <c r="F123" s="1428"/>
      <c r="G123" s="1430"/>
      <c r="H123" s="1504" t="s">
        <v>7</v>
      </c>
      <c r="I123" s="1504"/>
      <c r="J123" s="1504"/>
      <c r="K123" s="1504"/>
      <c r="L123" s="1504"/>
      <c r="M123" s="1504"/>
      <c r="N123" s="1276" t="str">
        <f>IF(入力シート!Y73&gt;=3,IF(入力シート!Y67&lt;16,入力シート!Z67,""),"")</f>
        <v/>
      </c>
      <c r="O123" s="1276"/>
      <c r="P123" s="1276"/>
      <c r="Q123" s="1276"/>
      <c r="R123" s="1276"/>
      <c r="S123" s="1276"/>
      <c r="T123" s="1276"/>
      <c r="U123" s="1276"/>
      <c r="V123" s="1276"/>
      <c r="W123" s="1276"/>
      <c r="X123" s="1276"/>
      <c r="Y123" s="1276"/>
      <c r="Z123" s="1276"/>
      <c r="AA123" s="1276"/>
      <c r="AB123" s="1276"/>
      <c r="AC123" s="1276" t="str">
        <f>IF(入力シート!Y73&gt;3,"外","")</f>
        <v/>
      </c>
      <c r="AD123" s="1276"/>
      <c r="AE123" s="1550"/>
      <c r="AF123" s="1550"/>
      <c r="AG123" s="1550"/>
      <c r="AH123" s="1550"/>
      <c r="AI123" s="1550"/>
      <c r="AJ123" s="1590"/>
      <c r="AK123" s="1590"/>
      <c r="AL123" s="1590"/>
      <c r="AM123" s="1590"/>
      <c r="AN123" s="1590"/>
      <c r="AO123" s="1590"/>
      <c r="AP123" s="1590"/>
      <c r="AQ123" s="1590"/>
      <c r="AR123" s="1590"/>
      <c r="AS123" s="1590"/>
      <c r="AT123" s="1590"/>
      <c r="AU123" s="1590"/>
      <c r="AV123" s="1590"/>
      <c r="AW123" s="1550"/>
      <c r="AX123" s="1550"/>
      <c r="AY123" s="1550"/>
      <c r="AZ123" s="1550"/>
      <c r="BA123" s="1550"/>
      <c r="BB123" s="1550"/>
      <c r="BC123" s="1550"/>
      <c r="BD123" s="1502"/>
      <c r="BE123" s="1502"/>
      <c r="BF123" s="1502"/>
      <c r="BG123" s="1502"/>
      <c r="BH123" s="1502"/>
      <c r="BI123" s="1504"/>
      <c r="BJ123" s="1504"/>
      <c r="BK123" s="1504"/>
      <c r="BL123" s="1504"/>
      <c r="BM123" s="1502"/>
      <c r="BN123" s="1502"/>
      <c r="BO123" s="1502"/>
      <c r="BP123" s="1502"/>
      <c r="BQ123" s="1554"/>
      <c r="BR123" s="2"/>
      <c r="BS123" s="2"/>
      <c r="BT123" s="1730"/>
      <c r="BU123" s="1731"/>
      <c r="BV123" s="1731"/>
      <c r="BW123" s="1731"/>
      <c r="BX123" s="1731"/>
      <c r="BY123" s="1731"/>
      <c r="BZ123" s="1753"/>
      <c r="CA123" s="1754"/>
      <c r="CB123" s="1754"/>
      <c r="CC123" s="1754"/>
      <c r="CD123" s="1754"/>
      <c r="CE123" s="1754"/>
      <c r="CF123" s="1754"/>
      <c r="CG123" s="1754"/>
      <c r="CH123" s="1754"/>
      <c r="CI123" s="1754"/>
      <c r="CJ123" s="1754"/>
      <c r="CK123" s="1754"/>
      <c r="CL123" s="1754"/>
      <c r="CM123" s="1754"/>
      <c r="CN123" s="1754"/>
      <c r="CO123" s="1755"/>
      <c r="CP123" s="1474"/>
      <c r="CQ123" s="1475"/>
      <c r="CR123" s="1475"/>
      <c r="CS123" s="1476"/>
      <c r="CT123" s="1224"/>
      <c r="CU123" s="1225"/>
      <c r="CV123" s="1225"/>
      <c r="CW123" s="1225"/>
      <c r="CX123" s="1225"/>
      <c r="CY123" s="1225"/>
      <c r="CZ123" s="1225"/>
      <c r="DA123" s="1225"/>
      <c r="DB123" s="1225"/>
      <c r="DC123" s="1225"/>
      <c r="DD123" s="1225"/>
      <c r="DE123" s="1225"/>
      <c r="DF123" s="1225"/>
      <c r="DG123" s="1225"/>
      <c r="DH123" s="1225"/>
      <c r="DI123" s="1225"/>
      <c r="DJ123" s="1225"/>
      <c r="DK123" s="1225"/>
      <c r="DL123" s="1228"/>
      <c r="DM123" s="1229"/>
      <c r="DN123" s="2"/>
      <c r="DO123" s="1948" t="s">
        <v>144</v>
      </c>
      <c r="DP123" s="1948"/>
      <c r="DQ123" s="1948"/>
      <c r="DR123" s="1948"/>
      <c r="DS123" s="1948"/>
      <c r="DT123" s="1948"/>
      <c r="DU123" s="1948"/>
      <c r="DV123" s="1948"/>
      <c r="DW123" s="1948"/>
      <c r="DX123" s="1948"/>
      <c r="DY123" s="1948"/>
      <c r="DZ123" s="1948"/>
      <c r="EA123" s="1948"/>
      <c r="EB123" s="1948"/>
      <c r="EC123" s="1948"/>
      <c r="ED123" s="1948"/>
      <c r="EE123" s="1948"/>
      <c r="EF123" s="1948"/>
      <c r="EG123" s="1948"/>
      <c r="EH123" s="1948"/>
      <c r="EI123" s="1948"/>
      <c r="EJ123" s="1948"/>
      <c r="EK123" s="1948"/>
      <c r="EL123" s="1948"/>
      <c r="EM123" s="1948"/>
      <c r="EN123" s="1948"/>
      <c r="EO123" s="1948"/>
      <c r="EP123" s="1948"/>
      <c r="EQ123" s="1948"/>
      <c r="ER123" s="1948"/>
      <c r="ES123" s="1948"/>
      <c r="ET123" s="1948"/>
      <c r="EU123" s="1948"/>
      <c r="EV123" s="1948"/>
      <c r="EW123" s="1948"/>
      <c r="EX123" s="1948"/>
      <c r="EY123" s="1948"/>
      <c r="EZ123" s="1948"/>
      <c r="FA123" s="1948"/>
      <c r="FB123" s="1948"/>
      <c r="FC123" s="1948"/>
      <c r="FD123" s="1948"/>
      <c r="FE123" s="1948"/>
      <c r="FF123" s="1948"/>
      <c r="FG123" s="1948"/>
      <c r="FH123" s="1948"/>
      <c r="FI123" s="1948"/>
      <c r="FJ123" s="1948"/>
      <c r="FK123" s="1948"/>
      <c r="FL123" s="1948"/>
      <c r="FM123" s="1948"/>
      <c r="FN123" s="1948"/>
      <c r="FO123" s="1948"/>
      <c r="FP123" s="1948"/>
      <c r="FQ123" s="1948"/>
      <c r="FR123" s="1948"/>
      <c r="FS123" s="1948"/>
      <c r="FT123" s="1948"/>
      <c r="FU123" s="1948"/>
      <c r="FV123" s="1948"/>
      <c r="FW123" s="17"/>
      <c r="FX123" s="17"/>
      <c r="FY123" s="17"/>
      <c r="FZ123" s="17"/>
      <c r="GA123" s="17"/>
      <c r="GB123" s="1948" t="s">
        <v>147</v>
      </c>
      <c r="GC123" s="1948"/>
      <c r="GD123" s="1948"/>
      <c r="GE123" s="1948"/>
      <c r="GF123" s="1948"/>
      <c r="GG123" s="1948"/>
      <c r="GH123" s="1948"/>
      <c r="GI123" s="1948"/>
      <c r="GJ123" s="1948"/>
      <c r="GK123" s="1948"/>
      <c r="GL123" s="1948"/>
      <c r="GM123" s="1948"/>
      <c r="GN123" s="1948"/>
      <c r="GO123" s="1948"/>
      <c r="GP123" s="1948"/>
      <c r="GQ123" s="1948"/>
      <c r="GR123" s="1948"/>
      <c r="GS123" s="1948"/>
      <c r="GT123" s="1948"/>
      <c r="GU123" s="1948"/>
      <c r="GV123" s="1948"/>
      <c r="GW123" s="1948"/>
      <c r="GX123" s="1948"/>
      <c r="GY123" s="1948"/>
      <c r="GZ123" s="1948"/>
      <c r="HA123" s="1948"/>
      <c r="HB123" s="1948"/>
      <c r="HC123" s="1948"/>
      <c r="HD123" s="1948"/>
      <c r="HE123" s="1948"/>
      <c r="HF123" s="1948"/>
      <c r="HG123" s="1948"/>
      <c r="HH123" s="1948"/>
      <c r="HI123" s="1948"/>
      <c r="HJ123" s="1948"/>
      <c r="HK123" s="1948"/>
      <c r="HL123" s="1948"/>
      <c r="HM123" s="1948"/>
      <c r="HN123" s="1948"/>
      <c r="HO123" s="1948"/>
      <c r="HP123" s="1948"/>
      <c r="HQ123" s="1948"/>
      <c r="HR123" s="1948"/>
      <c r="HS123" s="1948"/>
      <c r="HT123" s="1948"/>
      <c r="HU123" s="1948"/>
      <c r="HV123" s="1948"/>
      <c r="HW123" s="1948"/>
      <c r="HX123" s="1948"/>
      <c r="HY123" s="1948"/>
      <c r="HZ123" s="3"/>
    </row>
    <row r="124" spans="1:234" ht="5.25" customHeight="1">
      <c r="A124" s="1925"/>
      <c r="B124" s="1644"/>
      <c r="C124" s="1644"/>
      <c r="D124" s="1644"/>
      <c r="E124" s="1645"/>
      <c r="F124" s="1428"/>
      <c r="G124" s="1430"/>
      <c r="H124" s="1504"/>
      <c r="I124" s="1504"/>
      <c r="J124" s="1504"/>
      <c r="K124" s="1504"/>
      <c r="L124" s="1504"/>
      <c r="M124" s="1504"/>
      <c r="N124" s="1276"/>
      <c r="O124" s="1276"/>
      <c r="P124" s="1276"/>
      <c r="Q124" s="1276"/>
      <c r="R124" s="1276"/>
      <c r="S124" s="1276"/>
      <c r="T124" s="1276"/>
      <c r="U124" s="1276"/>
      <c r="V124" s="1276"/>
      <c r="W124" s="1276"/>
      <c r="X124" s="1276"/>
      <c r="Y124" s="1276"/>
      <c r="Z124" s="1276"/>
      <c r="AA124" s="1276"/>
      <c r="AB124" s="1276"/>
      <c r="AC124" s="1276"/>
      <c r="AD124" s="1276"/>
      <c r="AE124" s="1550"/>
      <c r="AF124" s="1550"/>
      <c r="AG124" s="1550"/>
      <c r="AH124" s="1550"/>
      <c r="AI124" s="1550"/>
      <c r="AJ124" s="1590"/>
      <c r="AK124" s="1590"/>
      <c r="AL124" s="1590"/>
      <c r="AM124" s="1590"/>
      <c r="AN124" s="1590"/>
      <c r="AO124" s="1590"/>
      <c r="AP124" s="1590"/>
      <c r="AQ124" s="1590"/>
      <c r="AR124" s="1590"/>
      <c r="AS124" s="1590"/>
      <c r="AT124" s="1590"/>
      <c r="AU124" s="1590"/>
      <c r="AV124" s="1590"/>
      <c r="AW124" s="1550"/>
      <c r="AX124" s="1550"/>
      <c r="AY124" s="1550"/>
      <c r="AZ124" s="1550"/>
      <c r="BA124" s="1550"/>
      <c r="BB124" s="1550"/>
      <c r="BC124" s="1550"/>
      <c r="BD124" s="1502"/>
      <c r="BE124" s="1502"/>
      <c r="BF124" s="1502"/>
      <c r="BG124" s="1502"/>
      <c r="BH124" s="1502"/>
      <c r="BI124" s="1504"/>
      <c r="BJ124" s="1504"/>
      <c r="BK124" s="1504"/>
      <c r="BL124" s="1504"/>
      <c r="BM124" s="1502"/>
      <c r="BN124" s="1502"/>
      <c r="BO124" s="1502"/>
      <c r="BP124" s="1502"/>
      <c r="BQ124" s="1554"/>
      <c r="BR124" s="2"/>
      <c r="BS124" s="2"/>
      <c r="BT124" s="1730"/>
      <c r="BU124" s="1731"/>
      <c r="BV124" s="1731"/>
      <c r="BW124" s="1731"/>
      <c r="BX124" s="1731"/>
      <c r="BY124" s="1731"/>
      <c r="BZ124" s="1753"/>
      <c r="CA124" s="1754"/>
      <c r="CB124" s="1754"/>
      <c r="CC124" s="1754"/>
      <c r="CD124" s="1754"/>
      <c r="CE124" s="1754"/>
      <c r="CF124" s="1754"/>
      <c r="CG124" s="1754"/>
      <c r="CH124" s="1754"/>
      <c r="CI124" s="1754"/>
      <c r="CJ124" s="1754"/>
      <c r="CK124" s="1754"/>
      <c r="CL124" s="1754"/>
      <c r="CM124" s="1754"/>
      <c r="CN124" s="1754"/>
      <c r="CO124" s="1755"/>
      <c r="CP124" s="1474"/>
      <c r="CQ124" s="1475"/>
      <c r="CR124" s="1475"/>
      <c r="CS124" s="1476"/>
      <c r="CT124" s="1224"/>
      <c r="CU124" s="1225"/>
      <c r="CV124" s="1225"/>
      <c r="CW124" s="1225"/>
      <c r="CX124" s="1225"/>
      <c r="CY124" s="1225"/>
      <c r="CZ124" s="1225"/>
      <c r="DA124" s="1225"/>
      <c r="DB124" s="1225"/>
      <c r="DC124" s="1225"/>
      <c r="DD124" s="1225"/>
      <c r="DE124" s="1225"/>
      <c r="DF124" s="1225"/>
      <c r="DG124" s="1225"/>
      <c r="DH124" s="1225"/>
      <c r="DI124" s="1225"/>
      <c r="DJ124" s="1225"/>
      <c r="DK124" s="1225"/>
      <c r="DL124" s="1228"/>
      <c r="DM124" s="1229"/>
      <c r="DN124" s="2"/>
      <c r="DO124" s="1948"/>
      <c r="DP124" s="1948"/>
      <c r="DQ124" s="1948"/>
      <c r="DR124" s="1948"/>
      <c r="DS124" s="1948"/>
      <c r="DT124" s="1948"/>
      <c r="DU124" s="1948"/>
      <c r="DV124" s="1948"/>
      <c r="DW124" s="1948"/>
      <c r="DX124" s="1948"/>
      <c r="DY124" s="1948"/>
      <c r="DZ124" s="1948"/>
      <c r="EA124" s="1948"/>
      <c r="EB124" s="1948"/>
      <c r="EC124" s="1948"/>
      <c r="ED124" s="1948"/>
      <c r="EE124" s="1948"/>
      <c r="EF124" s="1948"/>
      <c r="EG124" s="1948"/>
      <c r="EH124" s="1948"/>
      <c r="EI124" s="1948"/>
      <c r="EJ124" s="1948"/>
      <c r="EK124" s="1948"/>
      <c r="EL124" s="1948"/>
      <c r="EM124" s="1948"/>
      <c r="EN124" s="1948"/>
      <c r="EO124" s="1948"/>
      <c r="EP124" s="1948"/>
      <c r="EQ124" s="1948"/>
      <c r="ER124" s="1948"/>
      <c r="ES124" s="1948"/>
      <c r="ET124" s="1948"/>
      <c r="EU124" s="1948"/>
      <c r="EV124" s="1948"/>
      <c r="EW124" s="1948"/>
      <c r="EX124" s="1948"/>
      <c r="EY124" s="1948"/>
      <c r="EZ124" s="1948"/>
      <c r="FA124" s="1948"/>
      <c r="FB124" s="1948"/>
      <c r="FC124" s="1948"/>
      <c r="FD124" s="1948"/>
      <c r="FE124" s="1948"/>
      <c r="FF124" s="1948"/>
      <c r="FG124" s="1948"/>
      <c r="FH124" s="1948"/>
      <c r="FI124" s="1948"/>
      <c r="FJ124" s="1948"/>
      <c r="FK124" s="1948"/>
      <c r="FL124" s="1948"/>
      <c r="FM124" s="1948"/>
      <c r="FN124" s="1948"/>
      <c r="FO124" s="1948"/>
      <c r="FP124" s="1948"/>
      <c r="FQ124" s="1948"/>
      <c r="FR124" s="1948"/>
      <c r="FS124" s="1948"/>
      <c r="FT124" s="1948"/>
      <c r="FU124" s="1948"/>
      <c r="FV124" s="1948"/>
      <c r="FW124" s="17"/>
      <c r="FX124" s="17"/>
      <c r="FY124" s="17"/>
      <c r="FZ124" s="17"/>
      <c r="GA124" s="17"/>
      <c r="GB124" s="2056"/>
      <c r="GC124" s="2056"/>
      <c r="GD124" s="2056"/>
      <c r="GE124" s="2056"/>
      <c r="GF124" s="2056"/>
      <c r="GG124" s="2056"/>
      <c r="GH124" s="2056"/>
      <c r="GI124" s="2056"/>
      <c r="GJ124" s="2056"/>
      <c r="GK124" s="2056"/>
      <c r="GL124" s="2056"/>
      <c r="GM124" s="2056"/>
      <c r="GN124" s="2056"/>
      <c r="GO124" s="2056"/>
      <c r="GP124" s="2056"/>
      <c r="GQ124" s="2056"/>
      <c r="GR124" s="2056"/>
      <c r="GS124" s="2056"/>
      <c r="GT124" s="2056"/>
      <c r="GU124" s="2056"/>
      <c r="GV124" s="2056"/>
      <c r="GW124" s="2056"/>
      <c r="GX124" s="2056"/>
      <c r="GY124" s="2056"/>
      <c r="GZ124" s="2056"/>
      <c r="HA124" s="2056"/>
      <c r="HB124" s="2056"/>
      <c r="HC124" s="2056"/>
      <c r="HD124" s="2056"/>
      <c r="HE124" s="2056"/>
      <c r="HF124" s="2056"/>
      <c r="HG124" s="2056"/>
      <c r="HH124" s="2056"/>
      <c r="HI124" s="2056"/>
      <c r="HJ124" s="2056"/>
      <c r="HK124" s="2056"/>
      <c r="HL124" s="2056"/>
      <c r="HM124" s="2056"/>
      <c r="HN124" s="2056"/>
      <c r="HO124" s="2056"/>
      <c r="HP124" s="2056"/>
      <c r="HQ124" s="2056"/>
      <c r="HR124" s="2056"/>
      <c r="HS124" s="2056"/>
      <c r="HT124" s="2056"/>
      <c r="HU124" s="2056"/>
      <c r="HV124" s="2056"/>
      <c r="HW124" s="2056"/>
      <c r="HX124" s="2056"/>
      <c r="HY124" s="2056"/>
      <c r="HZ124" s="3"/>
    </row>
    <row r="125" spans="1:234" ht="5.25" customHeight="1">
      <c r="A125" s="1925"/>
      <c r="B125" s="1644"/>
      <c r="C125" s="1644"/>
      <c r="D125" s="1644"/>
      <c r="E125" s="1645"/>
      <c r="F125" s="1428"/>
      <c r="G125" s="1430"/>
      <c r="H125" s="1504"/>
      <c r="I125" s="1504"/>
      <c r="J125" s="1504"/>
      <c r="K125" s="1504"/>
      <c r="L125" s="1504"/>
      <c r="M125" s="1504"/>
      <c r="N125" s="1276"/>
      <c r="O125" s="1276"/>
      <c r="P125" s="1276"/>
      <c r="Q125" s="1276"/>
      <c r="R125" s="1276"/>
      <c r="S125" s="1276"/>
      <c r="T125" s="1276"/>
      <c r="U125" s="1276"/>
      <c r="V125" s="1276"/>
      <c r="W125" s="1276"/>
      <c r="X125" s="1276"/>
      <c r="Y125" s="1276"/>
      <c r="Z125" s="1276"/>
      <c r="AA125" s="1276"/>
      <c r="AB125" s="1276"/>
      <c r="AC125" s="1276"/>
      <c r="AD125" s="1276"/>
      <c r="AE125" s="1550"/>
      <c r="AF125" s="1550"/>
      <c r="AG125" s="1550"/>
      <c r="AH125" s="1550"/>
      <c r="AI125" s="1550"/>
      <c r="AJ125" s="1590"/>
      <c r="AK125" s="1590"/>
      <c r="AL125" s="1590"/>
      <c r="AM125" s="1590"/>
      <c r="AN125" s="1590"/>
      <c r="AO125" s="1590"/>
      <c r="AP125" s="1590"/>
      <c r="AQ125" s="1590"/>
      <c r="AR125" s="1590"/>
      <c r="AS125" s="1590"/>
      <c r="AT125" s="1590"/>
      <c r="AU125" s="1590"/>
      <c r="AV125" s="1590"/>
      <c r="AW125" s="1550"/>
      <c r="AX125" s="1550"/>
      <c r="AY125" s="1550"/>
      <c r="AZ125" s="1550"/>
      <c r="BA125" s="1550"/>
      <c r="BB125" s="1550"/>
      <c r="BC125" s="1550"/>
      <c r="BD125" s="1502"/>
      <c r="BE125" s="1502"/>
      <c r="BF125" s="1502"/>
      <c r="BG125" s="1502"/>
      <c r="BH125" s="1502"/>
      <c r="BI125" s="1504"/>
      <c r="BJ125" s="1504"/>
      <c r="BK125" s="1504"/>
      <c r="BL125" s="1504"/>
      <c r="BM125" s="1502"/>
      <c r="BN125" s="1502"/>
      <c r="BO125" s="1502"/>
      <c r="BP125" s="1502"/>
      <c r="BQ125" s="1554"/>
      <c r="BR125" s="2"/>
      <c r="BS125" s="2"/>
      <c r="BT125" s="1730"/>
      <c r="BU125" s="1731"/>
      <c r="BV125" s="1731"/>
      <c r="BW125" s="1731"/>
      <c r="BX125" s="1731"/>
      <c r="BY125" s="1731"/>
      <c r="BZ125" s="1753" t="s">
        <v>61</v>
      </c>
      <c r="CA125" s="1754"/>
      <c r="CB125" s="1754"/>
      <c r="CC125" s="1754"/>
      <c r="CD125" s="1754"/>
      <c r="CE125" s="1754"/>
      <c r="CF125" s="1754"/>
      <c r="CG125" s="1754"/>
      <c r="CH125" s="1754"/>
      <c r="CI125" s="1754"/>
      <c r="CJ125" s="1754"/>
      <c r="CK125" s="1754"/>
      <c r="CL125" s="1754"/>
      <c r="CM125" s="1754"/>
      <c r="CN125" s="1754"/>
      <c r="CO125" s="1755"/>
      <c r="CP125" s="1474" t="s">
        <v>502</v>
      </c>
      <c r="CQ125" s="1475"/>
      <c r="CR125" s="1475"/>
      <c r="CS125" s="1476"/>
      <c r="CT125" s="1224" t="str">
        <f>IF(入力シート!C6="","",換算!AS16)</f>
        <v/>
      </c>
      <c r="CU125" s="1225"/>
      <c r="CV125" s="1225"/>
      <c r="CW125" s="1225"/>
      <c r="CX125" s="1225"/>
      <c r="CY125" s="1225"/>
      <c r="CZ125" s="1225"/>
      <c r="DA125" s="1225"/>
      <c r="DB125" s="1225"/>
      <c r="DC125" s="1225"/>
      <c r="DD125" s="1225"/>
      <c r="DE125" s="1225"/>
      <c r="DF125" s="1225"/>
      <c r="DG125" s="1225"/>
      <c r="DH125" s="1225"/>
      <c r="DI125" s="1225"/>
      <c r="DJ125" s="1225"/>
      <c r="DK125" s="1225"/>
      <c r="DL125" s="1226"/>
      <c r="DM125" s="1227"/>
      <c r="DN125" s="2"/>
      <c r="DO125" s="2053" t="s">
        <v>476</v>
      </c>
      <c r="DP125" s="2053"/>
      <c r="DQ125" s="2053"/>
      <c r="DR125" s="2053"/>
      <c r="DS125" s="2053"/>
      <c r="DT125" s="2053"/>
      <c r="DU125" s="2053"/>
      <c r="DV125" s="2053"/>
      <c r="DW125" s="2053"/>
      <c r="DX125" s="2053"/>
      <c r="DY125" s="2053"/>
      <c r="DZ125" s="2053"/>
      <c r="EA125" s="2053"/>
      <c r="EB125" s="2053"/>
      <c r="EC125" s="2053"/>
      <c r="ED125" s="2053"/>
      <c r="EE125" s="2053"/>
      <c r="EF125" s="2053"/>
      <c r="EG125" s="2053"/>
      <c r="EH125" s="2053"/>
      <c r="EI125" s="2053"/>
      <c r="EJ125" s="2053"/>
      <c r="EK125" s="2053"/>
      <c r="EL125" s="2053"/>
      <c r="EM125" s="2053"/>
      <c r="EN125" s="2053"/>
      <c r="EO125" s="2053"/>
      <c r="EP125" s="2053"/>
      <c r="EQ125" s="2053"/>
      <c r="ER125" s="2053"/>
      <c r="ES125" s="2053"/>
      <c r="ET125" s="2053"/>
      <c r="EU125" s="2053"/>
      <c r="EV125" s="2053"/>
      <c r="EW125" s="2053"/>
      <c r="EX125" s="2053"/>
      <c r="EY125" s="2053"/>
      <c r="EZ125" s="2053"/>
      <c r="FA125" s="2053"/>
      <c r="FB125" s="2053"/>
      <c r="FC125" s="2053"/>
      <c r="FD125" s="2053"/>
      <c r="FE125" s="2053"/>
      <c r="FF125" s="2053"/>
      <c r="FG125" s="2053"/>
      <c r="FH125" s="2053"/>
      <c r="FI125" s="2053"/>
      <c r="FJ125" s="2053"/>
      <c r="FK125" s="2053"/>
      <c r="FL125" s="2053"/>
      <c r="FM125" s="2053"/>
      <c r="FN125" s="2053"/>
      <c r="FO125" s="2053"/>
      <c r="FP125" s="2053"/>
      <c r="FQ125" s="2053"/>
      <c r="FR125" s="2053"/>
      <c r="FS125" s="2053"/>
      <c r="FT125" s="2053"/>
      <c r="FU125" s="2053"/>
      <c r="FV125" s="2053"/>
      <c r="FW125" s="18"/>
      <c r="FX125" s="18"/>
      <c r="FY125" s="18"/>
      <c r="FZ125" s="18"/>
      <c r="GA125" s="18"/>
      <c r="GB125" s="1274" t="s">
        <v>477</v>
      </c>
      <c r="GC125" s="1777"/>
      <c r="GD125" s="1777"/>
      <c r="GE125" s="1777"/>
      <c r="GF125" s="1777"/>
      <c r="GG125" s="1777"/>
      <c r="GH125" s="1777"/>
      <c r="GI125" s="1777"/>
      <c r="GJ125" s="1777"/>
      <c r="GK125" s="1777"/>
      <c r="GL125" s="1777"/>
      <c r="GM125" s="1777"/>
      <c r="GN125" s="1777"/>
      <c r="GO125" s="1777"/>
      <c r="GP125" s="1777"/>
      <c r="GQ125" s="1777"/>
      <c r="GR125" s="1777"/>
      <c r="GS125" s="1777"/>
      <c r="GT125" s="1777"/>
      <c r="GU125" s="1777"/>
      <c r="GV125" s="1777"/>
      <c r="GW125" s="1777"/>
      <c r="GX125" s="1777"/>
      <c r="GY125" s="1777"/>
      <c r="GZ125" s="1813"/>
      <c r="HA125" s="1867" t="str">
        <f>IF(入力シート!C101="","",入力シート!C106)</f>
        <v/>
      </c>
      <c r="HB125" s="1868"/>
      <c r="HC125" s="1868"/>
      <c r="HD125" s="1868"/>
      <c r="HE125" s="1868"/>
      <c r="HF125" s="1868"/>
      <c r="HG125" s="1868"/>
      <c r="HH125" s="1868"/>
      <c r="HI125" s="1868"/>
      <c r="HJ125" s="1868"/>
      <c r="HK125" s="1869" t="str">
        <f>IF(入力シート!D106="","",入力シート!D106)</f>
        <v/>
      </c>
      <c r="HL125" s="1869"/>
      <c r="HM125" s="1869"/>
      <c r="HN125" s="1869"/>
      <c r="HO125" s="1869"/>
      <c r="HP125" s="1869"/>
      <c r="HQ125" s="1869"/>
      <c r="HR125" s="1869"/>
      <c r="HS125" s="1869"/>
      <c r="HT125" s="1869"/>
      <c r="HU125" s="1869"/>
      <c r="HV125" s="1869"/>
      <c r="HW125" s="1869"/>
      <c r="HX125" s="1865" t="s">
        <v>151</v>
      </c>
      <c r="HY125" s="1866"/>
      <c r="HZ125" s="3"/>
    </row>
    <row r="126" spans="1:234" ht="6" customHeight="1">
      <c r="A126" s="1925"/>
      <c r="B126" s="1644"/>
      <c r="C126" s="1644"/>
      <c r="D126" s="1644"/>
      <c r="E126" s="1645"/>
      <c r="F126" s="1428"/>
      <c r="G126" s="1430"/>
      <c r="H126" s="1563" t="s">
        <v>8</v>
      </c>
      <c r="I126" s="1552"/>
      <c r="J126" s="1552"/>
      <c r="K126" s="1552"/>
      <c r="L126" s="1552"/>
      <c r="M126" s="1552"/>
      <c r="N126" s="1552"/>
      <c r="O126" s="1552"/>
      <c r="P126" s="1552"/>
      <c r="Q126" s="1552"/>
      <c r="R126" s="1552"/>
      <c r="S126" s="1564"/>
      <c r="T126" s="1531" t="str">
        <f>IF(入力シート!Y73&gt;=3,IF(入力シート!Y67&lt;16,入力シート!AF67,""),"")</f>
        <v/>
      </c>
      <c r="U126" s="1569"/>
      <c r="V126" s="1570"/>
      <c r="W126" s="1547" t="str">
        <f>IF(入力シート!Y73&gt;=3,IF(入力シート!Y67&lt;16,入力シート!AG67,""),"")</f>
        <v/>
      </c>
      <c r="X126" s="1251"/>
      <c r="Y126" s="1561"/>
      <c r="Z126" s="1547" t="str">
        <f>IF(入力シート!Y73&gt;=3,IF(入力シート!Y67&lt;16,入力シート!AH67,""),"")</f>
        <v/>
      </c>
      <c r="AA126" s="1251"/>
      <c r="AB126" s="1561"/>
      <c r="AC126" s="1547" t="str">
        <f>IF(入力シート!Y73&gt;=3,IF(入力シート!Y67&lt;16,入力シート!AI67,""),"")</f>
        <v/>
      </c>
      <c r="AD126" s="1251"/>
      <c r="AE126" s="1589"/>
      <c r="AF126" s="1580" t="str">
        <f>IF(入力シート!Y73&gt;=3,IF(入力シート!Y67&lt;16,入力シート!AJ67,""),"")</f>
        <v/>
      </c>
      <c r="AG126" s="1581"/>
      <c r="AH126" s="1589"/>
      <c r="AI126" s="1580" t="str">
        <f>IF(入力シート!Y73&gt;=3,IF(入力シート!Y67&lt;16,入力シート!AK67,""),"")</f>
        <v/>
      </c>
      <c r="AJ126" s="1581"/>
      <c r="AK126" s="1581"/>
      <c r="AL126" s="1580" t="str">
        <f>IF(入力シート!Y73&gt;=3,IF(入力シート!Y67&lt;16,入力シート!AL67,""),"")</f>
        <v/>
      </c>
      <c r="AM126" s="1581"/>
      <c r="AN126" s="1589"/>
      <c r="AO126" s="1580" t="str">
        <f>IF(入力シート!Y73&gt;=3,IF(入力シート!Y67&lt;16,入力シート!AM67,""),"")</f>
        <v/>
      </c>
      <c r="AP126" s="1581"/>
      <c r="AQ126" s="1589"/>
      <c r="AR126" s="1580" t="str">
        <f>IF(入力シート!Y73&gt;=3,IF(入力シート!Y67&lt;16,入力シート!AN67,""),"")</f>
        <v/>
      </c>
      <c r="AS126" s="1581"/>
      <c r="AT126" s="1589"/>
      <c r="AU126" s="1580" t="str">
        <f>IF(入力シート!Y73&gt;=3,IF(入力シート!Y67&lt;16,入力シート!AO67,""),"")</f>
        <v/>
      </c>
      <c r="AV126" s="1581"/>
      <c r="AW126" s="1589"/>
      <c r="AX126" s="1580" t="str">
        <f>IF(入力シート!Y73&gt;=3,IF(入力シート!Y67&lt;16,入力シート!AP67,""),"")</f>
        <v/>
      </c>
      <c r="AY126" s="1581"/>
      <c r="AZ126" s="1589"/>
      <c r="BA126" s="1580" t="str">
        <f>IF(入力シート!Y73&gt;=3,IF(入力シート!Y67&lt;16,入力シート!AQ67,""),"")</f>
        <v/>
      </c>
      <c r="BB126" s="1581"/>
      <c r="BC126" s="1582"/>
      <c r="BD126" s="2017"/>
      <c r="BE126" s="2018"/>
      <c r="BF126" s="2018"/>
      <c r="BG126" s="2018"/>
      <c r="BH126" s="2018"/>
      <c r="BI126" s="2018"/>
      <c r="BJ126" s="2018"/>
      <c r="BK126" s="2018"/>
      <c r="BL126" s="2018"/>
      <c r="BM126" s="2018"/>
      <c r="BN126" s="2018"/>
      <c r="BO126" s="2018"/>
      <c r="BP126" s="2018"/>
      <c r="BQ126" s="2019"/>
      <c r="BR126" s="2"/>
      <c r="BS126" s="2"/>
      <c r="BT126" s="1730"/>
      <c r="BU126" s="1731"/>
      <c r="BV126" s="1731"/>
      <c r="BW126" s="1731"/>
      <c r="BX126" s="1731"/>
      <c r="BY126" s="1731"/>
      <c r="BZ126" s="1753"/>
      <c r="CA126" s="1754"/>
      <c r="CB126" s="1754"/>
      <c r="CC126" s="1754"/>
      <c r="CD126" s="1754"/>
      <c r="CE126" s="1754"/>
      <c r="CF126" s="1754"/>
      <c r="CG126" s="1754"/>
      <c r="CH126" s="1754"/>
      <c r="CI126" s="1754"/>
      <c r="CJ126" s="1754"/>
      <c r="CK126" s="1754"/>
      <c r="CL126" s="1754"/>
      <c r="CM126" s="1754"/>
      <c r="CN126" s="1754"/>
      <c r="CO126" s="1755"/>
      <c r="CP126" s="1474"/>
      <c r="CQ126" s="1475"/>
      <c r="CR126" s="1475"/>
      <c r="CS126" s="1476"/>
      <c r="CT126" s="1224"/>
      <c r="CU126" s="1225"/>
      <c r="CV126" s="1225"/>
      <c r="CW126" s="1225"/>
      <c r="CX126" s="1225"/>
      <c r="CY126" s="1225"/>
      <c r="CZ126" s="1225"/>
      <c r="DA126" s="1225"/>
      <c r="DB126" s="1225"/>
      <c r="DC126" s="1225"/>
      <c r="DD126" s="1225"/>
      <c r="DE126" s="1225"/>
      <c r="DF126" s="1225"/>
      <c r="DG126" s="1225"/>
      <c r="DH126" s="1225"/>
      <c r="DI126" s="1225"/>
      <c r="DJ126" s="1225"/>
      <c r="DK126" s="1225"/>
      <c r="DL126" s="1228"/>
      <c r="DM126" s="1229"/>
      <c r="DN126" s="2"/>
      <c r="DO126" s="2053"/>
      <c r="DP126" s="2053"/>
      <c r="DQ126" s="2053"/>
      <c r="DR126" s="2053"/>
      <c r="DS126" s="2053"/>
      <c r="DT126" s="2053"/>
      <c r="DU126" s="2053"/>
      <c r="DV126" s="2053"/>
      <c r="DW126" s="2053"/>
      <c r="DX126" s="2053"/>
      <c r="DY126" s="2053"/>
      <c r="DZ126" s="2053"/>
      <c r="EA126" s="2053"/>
      <c r="EB126" s="2053"/>
      <c r="EC126" s="2053"/>
      <c r="ED126" s="2053"/>
      <c r="EE126" s="2053"/>
      <c r="EF126" s="2053"/>
      <c r="EG126" s="2053"/>
      <c r="EH126" s="2053"/>
      <c r="EI126" s="2053"/>
      <c r="EJ126" s="2053"/>
      <c r="EK126" s="2053"/>
      <c r="EL126" s="2053"/>
      <c r="EM126" s="2053"/>
      <c r="EN126" s="2053"/>
      <c r="EO126" s="2053"/>
      <c r="EP126" s="2053"/>
      <c r="EQ126" s="2053"/>
      <c r="ER126" s="2053"/>
      <c r="ES126" s="2053"/>
      <c r="ET126" s="2053"/>
      <c r="EU126" s="2053"/>
      <c r="EV126" s="2053"/>
      <c r="EW126" s="2053"/>
      <c r="EX126" s="2053"/>
      <c r="EY126" s="2053"/>
      <c r="EZ126" s="2053"/>
      <c r="FA126" s="2053"/>
      <c r="FB126" s="2053"/>
      <c r="FC126" s="2053"/>
      <c r="FD126" s="2053"/>
      <c r="FE126" s="2053"/>
      <c r="FF126" s="2053"/>
      <c r="FG126" s="2053"/>
      <c r="FH126" s="2053"/>
      <c r="FI126" s="2053"/>
      <c r="FJ126" s="2053"/>
      <c r="FK126" s="2053"/>
      <c r="FL126" s="2053"/>
      <c r="FM126" s="2053"/>
      <c r="FN126" s="2053"/>
      <c r="FO126" s="2053"/>
      <c r="FP126" s="2053"/>
      <c r="FQ126" s="2053"/>
      <c r="FR126" s="2053"/>
      <c r="FS126" s="2053"/>
      <c r="FT126" s="2053"/>
      <c r="FU126" s="2053"/>
      <c r="FV126" s="2053"/>
      <c r="FW126" s="18"/>
      <c r="FX126" s="18"/>
      <c r="FY126" s="18"/>
      <c r="FZ126" s="18"/>
      <c r="GA126" s="18"/>
      <c r="GB126" s="1778"/>
      <c r="GC126" s="1348"/>
      <c r="GD126" s="1348"/>
      <c r="GE126" s="1348"/>
      <c r="GF126" s="1348"/>
      <c r="GG126" s="1348"/>
      <c r="GH126" s="1348"/>
      <c r="GI126" s="1348"/>
      <c r="GJ126" s="1348"/>
      <c r="GK126" s="1348"/>
      <c r="GL126" s="1348"/>
      <c r="GM126" s="1348"/>
      <c r="GN126" s="1348"/>
      <c r="GO126" s="1348"/>
      <c r="GP126" s="1348"/>
      <c r="GQ126" s="1348"/>
      <c r="GR126" s="1348"/>
      <c r="GS126" s="1348"/>
      <c r="GT126" s="1348"/>
      <c r="GU126" s="1348"/>
      <c r="GV126" s="1348"/>
      <c r="GW126" s="1348"/>
      <c r="GX126" s="1348"/>
      <c r="GY126" s="1348"/>
      <c r="GZ126" s="1349"/>
      <c r="HA126" s="1493"/>
      <c r="HB126" s="1494"/>
      <c r="HC126" s="1494"/>
      <c r="HD126" s="1494"/>
      <c r="HE126" s="1494"/>
      <c r="HF126" s="1494"/>
      <c r="HG126" s="1494"/>
      <c r="HH126" s="1494"/>
      <c r="HI126" s="1494"/>
      <c r="HJ126" s="1494"/>
      <c r="HK126" s="1306"/>
      <c r="HL126" s="1306"/>
      <c r="HM126" s="1306"/>
      <c r="HN126" s="1306"/>
      <c r="HO126" s="1306"/>
      <c r="HP126" s="1306"/>
      <c r="HQ126" s="1306"/>
      <c r="HR126" s="1306"/>
      <c r="HS126" s="1306"/>
      <c r="HT126" s="1306"/>
      <c r="HU126" s="1306"/>
      <c r="HV126" s="1306"/>
      <c r="HW126" s="1306"/>
      <c r="HX126" s="1795"/>
      <c r="HY126" s="1796"/>
      <c r="HZ126" s="3"/>
    </row>
    <row r="127" spans="1:234" ht="6" customHeight="1">
      <c r="A127" s="1926"/>
      <c r="B127" s="1927"/>
      <c r="C127" s="1927"/>
      <c r="D127" s="1927"/>
      <c r="E127" s="1928"/>
      <c r="F127" s="1429"/>
      <c r="G127" s="1498"/>
      <c r="H127" s="1420"/>
      <c r="I127" s="1421"/>
      <c r="J127" s="1421"/>
      <c r="K127" s="1421"/>
      <c r="L127" s="1421"/>
      <c r="M127" s="1421"/>
      <c r="N127" s="1421"/>
      <c r="O127" s="1421"/>
      <c r="P127" s="1421"/>
      <c r="Q127" s="1421"/>
      <c r="R127" s="1421"/>
      <c r="S127" s="1822"/>
      <c r="T127" s="2075"/>
      <c r="U127" s="1575"/>
      <c r="V127" s="1576"/>
      <c r="W127" s="1547"/>
      <c r="X127" s="1251"/>
      <c r="Y127" s="1561"/>
      <c r="Z127" s="1547"/>
      <c r="AA127" s="1251"/>
      <c r="AB127" s="1561"/>
      <c r="AC127" s="1547"/>
      <c r="AD127" s="1251"/>
      <c r="AE127" s="1561"/>
      <c r="AF127" s="1547"/>
      <c r="AG127" s="1251"/>
      <c r="AH127" s="1561"/>
      <c r="AI127" s="1547"/>
      <c r="AJ127" s="1251"/>
      <c r="AK127" s="1251"/>
      <c r="AL127" s="1547"/>
      <c r="AM127" s="1251"/>
      <c r="AN127" s="1562"/>
      <c r="AO127" s="1548"/>
      <c r="AP127" s="1549"/>
      <c r="AQ127" s="1562"/>
      <c r="AR127" s="1548"/>
      <c r="AS127" s="1549"/>
      <c r="AT127" s="1562"/>
      <c r="AU127" s="1548"/>
      <c r="AV127" s="1549"/>
      <c r="AW127" s="1562"/>
      <c r="AX127" s="1548"/>
      <c r="AY127" s="1549"/>
      <c r="AZ127" s="1562"/>
      <c r="BA127" s="1548"/>
      <c r="BB127" s="1549"/>
      <c r="BC127" s="1592"/>
      <c r="BD127" s="1894"/>
      <c r="BE127" s="1895"/>
      <c r="BF127" s="1895"/>
      <c r="BG127" s="1895"/>
      <c r="BH127" s="1895"/>
      <c r="BI127" s="1895"/>
      <c r="BJ127" s="1895"/>
      <c r="BK127" s="1895"/>
      <c r="BL127" s="1895"/>
      <c r="BM127" s="1895"/>
      <c r="BN127" s="1895"/>
      <c r="BO127" s="1895"/>
      <c r="BP127" s="1895"/>
      <c r="BQ127" s="1896"/>
      <c r="BR127" s="2"/>
      <c r="BS127" s="2"/>
      <c r="BT127" s="1730"/>
      <c r="BU127" s="1731"/>
      <c r="BV127" s="1731"/>
      <c r="BW127" s="1731"/>
      <c r="BX127" s="1731"/>
      <c r="BY127" s="1731"/>
      <c r="BZ127" s="1457"/>
      <c r="CA127" s="1458"/>
      <c r="CB127" s="1458"/>
      <c r="CC127" s="1458"/>
      <c r="CD127" s="1458"/>
      <c r="CE127" s="1458"/>
      <c r="CF127" s="1458"/>
      <c r="CG127" s="1458"/>
      <c r="CH127" s="1458"/>
      <c r="CI127" s="1458"/>
      <c r="CJ127" s="1458"/>
      <c r="CK127" s="1458"/>
      <c r="CL127" s="1458"/>
      <c r="CM127" s="1458"/>
      <c r="CN127" s="1458"/>
      <c r="CO127" s="1459"/>
      <c r="CP127" s="1468"/>
      <c r="CQ127" s="1469"/>
      <c r="CR127" s="1469"/>
      <c r="CS127" s="1470"/>
      <c r="CT127" s="1751"/>
      <c r="CU127" s="1752"/>
      <c r="CV127" s="1752"/>
      <c r="CW127" s="1752"/>
      <c r="CX127" s="1752"/>
      <c r="CY127" s="1752"/>
      <c r="CZ127" s="1752"/>
      <c r="DA127" s="1752"/>
      <c r="DB127" s="1752"/>
      <c r="DC127" s="1752"/>
      <c r="DD127" s="1752"/>
      <c r="DE127" s="1752"/>
      <c r="DF127" s="1752"/>
      <c r="DG127" s="1752"/>
      <c r="DH127" s="1752"/>
      <c r="DI127" s="1752"/>
      <c r="DJ127" s="1752"/>
      <c r="DK127" s="1752"/>
      <c r="DL127" s="1228"/>
      <c r="DM127" s="1229"/>
      <c r="DN127" s="2"/>
      <c r="DO127" s="2053"/>
      <c r="DP127" s="2053"/>
      <c r="DQ127" s="2053"/>
      <c r="DR127" s="2053"/>
      <c r="DS127" s="2053"/>
      <c r="DT127" s="2053"/>
      <c r="DU127" s="2053"/>
      <c r="DV127" s="2053"/>
      <c r="DW127" s="2053"/>
      <c r="DX127" s="2053"/>
      <c r="DY127" s="2053"/>
      <c r="DZ127" s="2053"/>
      <c r="EA127" s="2053"/>
      <c r="EB127" s="2053"/>
      <c r="EC127" s="2053"/>
      <c r="ED127" s="2053"/>
      <c r="EE127" s="2053"/>
      <c r="EF127" s="2053"/>
      <c r="EG127" s="2053"/>
      <c r="EH127" s="2053"/>
      <c r="EI127" s="2053"/>
      <c r="EJ127" s="2053"/>
      <c r="EK127" s="2053"/>
      <c r="EL127" s="2053"/>
      <c r="EM127" s="2053"/>
      <c r="EN127" s="2053"/>
      <c r="EO127" s="2053"/>
      <c r="EP127" s="2053"/>
      <c r="EQ127" s="2053"/>
      <c r="ER127" s="2053"/>
      <c r="ES127" s="2053"/>
      <c r="ET127" s="2053"/>
      <c r="EU127" s="2053"/>
      <c r="EV127" s="2053"/>
      <c r="EW127" s="2053"/>
      <c r="EX127" s="2053"/>
      <c r="EY127" s="2053"/>
      <c r="EZ127" s="2053"/>
      <c r="FA127" s="2053"/>
      <c r="FB127" s="2053"/>
      <c r="FC127" s="2053"/>
      <c r="FD127" s="2053"/>
      <c r="FE127" s="2053"/>
      <c r="FF127" s="2053"/>
      <c r="FG127" s="2053"/>
      <c r="FH127" s="2053"/>
      <c r="FI127" s="2053"/>
      <c r="FJ127" s="2053"/>
      <c r="FK127" s="2053"/>
      <c r="FL127" s="2053"/>
      <c r="FM127" s="2053"/>
      <c r="FN127" s="2053"/>
      <c r="FO127" s="2053"/>
      <c r="FP127" s="2053"/>
      <c r="FQ127" s="2053"/>
      <c r="FR127" s="2053"/>
      <c r="FS127" s="2053"/>
      <c r="FT127" s="2053"/>
      <c r="FU127" s="2053"/>
      <c r="FV127" s="2053"/>
      <c r="FW127" s="18"/>
      <c r="FX127" s="18"/>
      <c r="FY127" s="18"/>
      <c r="FZ127" s="18"/>
      <c r="GA127" s="18"/>
      <c r="GB127" s="1778"/>
      <c r="GC127" s="1348"/>
      <c r="GD127" s="1348"/>
      <c r="GE127" s="1348"/>
      <c r="GF127" s="1348"/>
      <c r="GG127" s="1348"/>
      <c r="GH127" s="1348"/>
      <c r="GI127" s="1348"/>
      <c r="GJ127" s="1348"/>
      <c r="GK127" s="1348"/>
      <c r="GL127" s="1348"/>
      <c r="GM127" s="1348"/>
      <c r="GN127" s="1348"/>
      <c r="GO127" s="1348"/>
      <c r="GP127" s="1348"/>
      <c r="GQ127" s="1348"/>
      <c r="GR127" s="1348"/>
      <c r="GS127" s="1348"/>
      <c r="GT127" s="1348"/>
      <c r="GU127" s="1348"/>
      <c r="GV127" s="1348"/>
      <c r="GW127" s="1348"/>
      <c r="GX127" s="1348"/>
      <c r="GY127" s="1348"/>
      <c r="GZ127" s="1349"/>
      <c r="HA127" s="1493"/>
      <c r="HB127" s="1494"/>
      <c r="HC127" s="1494"/>
      <c r="HD127" s="1494"/>
      <c r="HE127" s="1494"/>
      <c r="HF127" s="1494"/>
      <c r="HG127" s="1494"/>
      <c r="HH127" s="1494"/>
      <c r="HI127" s="1494"/>
      <c r="HJ127" s="1494"/>
      <c r="HK127" s="1306"/>
      <c r="HL127" s="1306"/>
      <c r="HM127" s="1306"/>
      <c r="HN127" s="1306"/>
      <c r="HO127" s="1306"/>
      <c r="HP127" s="1306"/>
      <c r="HQ127" s="1306"/>
      <c r="HR127" s="1306"/>
      <c r="HS127" s="1306"/>
      <c r="HT127" s="1306"/>
      <c r="HU127" s="1306"/>
      <c r="HV127" s="1306"/>
      <c r="HW127" s="1306"/>
      <c r="HX127" s="1795"/>
      <c r="HY127" s="1796"/>
      <c r="HZ127" s="3"/>
    </row>
    <row r="128" spans="1:234" ht="6" customHeight="1">
      <c r="A128" s="2067" t="s">
        <v>470</v>
      </c>
      <c r="B128" s="2067"/>
      <c r="C128" s="2067"/>
      <c r="D128" s="2067"/>
      <c r="E128" s="2067"/>
      <c r="F128" s="2067"/>
      <c r="G128" s="2067"/>
      <c r="H128" s="2067"/>
      <c r="I128" s="2067"/>
      <c r="J128" s="2067"/>
      <c r="K128" s="2067"/>
      <c r="L128" s="2067"/>
      <c r="M128" s="2067"/>
      <c r="N128" s="2067"/>
      <c r="O128" s="2067"/>
      <c r="P128" s="2067"/>
      <c r="Q128" s="2067"/>
      <c r="R128" s="2067"/>
      <c r="S128" s="2067"/>
      <c r="T128" s="2067"/>
      <c r="U128" s="2067"/>
      <c r="V128" s="2067"/>
      <c r="W128" s="2067"/>
      <c r="X128" s="2067"/>
      <c r="Y128" s="2067"/>
      <c r="Z128" s="2067"/>
      <c r="AA128" s="2067"/>
      <c r="AB128" s="2067"/>
      <c r="AC128" s="2067"/>
      <c r="AD128" s="2067"/>
      <c r="AE128" s="2067"/>
      <c r="AF128" s="2067"/>
      <c r="AG128" s="2067"/>
      <c r="AH128" s="2067"/>
      <c r="AI128" s="2067"/>
      <c r="AJ128" s="2067"/>
      <c r="AK128" s="2067"/>
      <c r="AL128" s="2067"/>
      <c r="AM128" s="2068"/>
      <c r="AN128" s="2069" t="s">
        <v>88</v>
      </c>
      <c r="AO128" s="2070"/>
      <c r="AP128" s="2070"/>
      <c r="AQ128" s="2070"/>
      <c r="AR128" s="2070"/>
      <c r="AS128" s="2070"/>
      <c r="AT128" s="2070"/>
      <c r="AU128" s="2070"/>
      <c r="AV128" s="2070"/>
      <c r="AW128" s="2070"/>
      <c r="AX128" s="2070"/>
      <c r="AY128" s="2070"/>
      <c r="AZ128" s="2071"/>
      <c r="BA128" s="2072" t="str">
        <f>IF(入力シート!AT64=0,"",入力シート!AT64)</f>
        <v/>
      </c>
      <c r="BB128" s="2073"/>
      <c r="BC128" s="2073"/>
      <c r="BD128" s="2073"/>
      <c r="BE128" s="2073"/>
      <c r="BF128" s="2073"/>
      <c r="BG128" s="2073"/>
      <c r="BH128" s="2073"/>
      <c r="BI128" s="2073"/>
      <c r="BJ128" s="2073"/>
      <c r="BK128" s="2073"/>
      <c r="BL128" s="2073"/>
      <c r="BM128" s="2073"/>
      <c r="BN128" s="2073"/>
      <c r="BO128" s="2073"/>
      <c r="BP128" s="2073"/>
      <c r="BQ128" s="2074"/>
      <c r="BR128" s="2"/>
      <c r="BS128" s="2"/>
      <c r="BT128" s="1730"/>
      <c r="BU128" s="1731"/>
      <c r="BV128" s="1731"/>
      <c r="BW128" s="1731"/>
      <c r="BX128" s="1731"/>
      <c r="BY128" s="1731"/>
      <c r="BZ128" s="1759" t="s">
        <v>692</v>
      </c>
      <c r="CA128" s="1760"/>
      <c r="CB128" s="1760"/>
      <c r="CC128" s="1760"/>
      <c r="CD128" s="1760"/>
      <c r="CE128" s="1760"/>
      <c r="CF128" s="1760"/>
      <c r="CG128" s="1760"/>
      <c r="CH128" s="1760"/>
      <c r="CI128" s="1760"/>
      <c r="CJ128" s="1760"/>
      <c r="CK128" s="1760"/>
      <c r="CL128" s="1760"/>
      <c r="CM128" s="1760"/>
      <c r="CN128" s="1760"/>
      <c r="CO128" s="1761"/>
      <c r="CP128" s="1471" t="s">
        <v>447</v>
      </c>
      <c r="CQ128" s="1472"/>
      <c r="CR128" s="1472"/>
      <c r="CS128" s="1473"/>
      <c r="CT128" s="1620" t="str">
        <f>IF(入力シート!C6="","",SUM(CT98:DK127))</f>
        <v/>
      </c>
      <c r="CU128" s="1621"/>
      <c r="CV128" s="1621"/>
      <c r="CW128" s="1621"/>
      <c r="CX128" s="1621"/>
      <c r="CY128" s="1621"/>
      <c r="CZ128" s="1621"/>
      <c r="DA128" s="1621"/>
      <c r="DB128" s="1621"/>
      <c r="DC128" s="1621"/>
      <c r="DD128" s="1621"/>
      <c r="DE128" s="1621"/>
      <c r="DF128" s="1621"/>
      <c r="DG128" s="1621"/>
      <c r="DH128" s="1621"/>
      <c r="DI128" s="1621"/>
      <c r="DJ128" s="1621"/>
      <c r="DK128" s="1621"/>
      <c r="DL128" s="1919"/>
      <c r="DM128" s="1920"/>
      <c r="DN128" s="2"/>
      <c r="DO128" s="2053"/>
      <c r="DP128" s="2053"/>
      <c r="DQ128" s="2053"/>
      <c r="DR128" s="2053"/>
      <c r="DS128" s="2053"/>
      <c r="DT128" s="2053"/>
      <c r="DU128" s="2053"/>
      <c r="DV128" s="2053"/>
      <c r="DW128" s="2053"/>
      <c r="DX128" s="2053"/>
      <c r="DY128" s="2053"/>
      <c r="DZ128" s="2053"/>
      <c r="EA128" s="2053"/>
      <c r="EB128" s="2053"/>
      <c r="EC128" s="2053"/>
      <c r="ED128" s="2053"/>
      <c r="EE128" s="2053"/>
      <c r="EF128" s="2053"/>
      <c r="EG128" s="2053"/>
      <c r="EH128" s="2053"/>
      <c r="EI128" s="2053"/>
      <c r="EJ128" s="2053"/>
      <c r="EK128" s="2053"/>
      <c r="EL128" s="2053"/>
      <c r="EM128" s="2053"/>
      <c r="EN128" s="2053"/>
      <c r="EO128" s="2053"/>
      <c r="EP128" s="2053"/>
      <c r="EQ128" s="2053"/>
      <c r="ER128" s="2053"/>
      <c r="ES128" s="2053"/>
      <c r="ET128" s="2053"/>
      <c r="EU128" s="2053"/>
      <c r="EV128" s="2053"/>
      <c r="EW128" s="2053"/>
      <c r="EX128" s="2053"/>
      <c r="EY128" s="2053"/>
      <c r="EZ128" s="2053"/>
      <c r="FA128" s="2053"/>
      <c r="FB128" s="2053"/>
      <c r="FC128" s="2053"/>
      <c r="FD128" s="2053"/>
      <c r="FE128" s="2053"/>
      <c r="FF128" s="2053"/>
      <c r="FG128" s="2053"/>
      <c r="FH128" s="2053"/>
      <c r="FI128" s="2053"/>
      <c r="FJ128" s="2053"/>
      <c r="FK128" s="2053"/>
      <c r="FL128" s="2053"/>
      <c r="FM128" s="2053"/>
      <c r="FN128" s="2053"/>
      <c r="FO128" s="2053"/>
      <c r="FP128" s="2053"/>
      <c r="FQ128" s="2053"/>
      <c r="FR128" s="2053"/>
      <c r="FS128" s="2053"/>
      <c r="FT128" s="2053"/>
      <c r="FU128" s="2053"/>
      <c r="FV128" s="2053"/>
      <c r="FW128" s="18"/>
      <c r="FX128" s="18"/>
      <c r="FY128" s="18"/>
      <c r="FZ128" s="18"/>
      <c r="GA128" s="18"/>
      <c r="GB128" s="1778"/>
      <c r="GC128" s="1348"/>
      <c r="GD128" s="1348"/>
      <c r="GE128" s="1348"/>
      <c r="GF128" s="1348"/>
      <c r="GG128" s="1348"/>
      <c r="GH128" s="1348"/>
      <c r="GI128" s="1348"/>
      <c r="GJ128" s="1348"/>
      <c r="GK128" s="1348"/>
      <c r="GL128" s="1348"/>
      <c r="GM128" s="1348"/>
      <c r="GN128" s="1348"/>
      <c r="GO128" s="1348"/>
      <c r="GP128" s="1348"/>
      <c r="GQ128" s="1348"/>
      <c r="GR128" s="1348"/>
      <c r="GS128" s="1348"/>
      <c r="GT128" s="1348"/>
      <c r="GU128" s="1348"/>
      <c r="GV128" s="1348"/>
      <c r="GW128" s="1348"/>
      <c r="GX128" s="1348"/>
      <c r="GY128" s="1348"/>
      <c r="GZ128" s="1349"/>
      <c r="HA128" s="1493"/>
      <c r="HB128" s="1494"/>
      <c r="HC128" s="1494"/>
      <c r="HD128" s="1494"/>
      <c r="HE128" s="1494"/>
      <c r="HF128" s="1494"/>
      <c r="HG128" s="1494"/>
      <c r="HH128" s="1494"/>
      <c r="HI128" s="1494"/>
      <c r="HJ128" s="1494"/>
      <c r="HK128" s="1306"/>
      <c r="HL128" s="1306"/>
      <c r="HM128" s="1306"/>
      <c r="HN128" s="1306"/>
      <c r="HO128" s="1306"/>
      <c r="HP128" s="1306"/>
      <c r="HQ128" s="1306"/>
      <c r="HR128" s="1306"/>
      <c r="HS128" s="1306"/>
      <c r="HT128" s="1306"/>
      <c r="HU128" s="1306"/>
      <c r="HV128" s="1306"/>
      <c r="HW128" s="1306"/>
      <c r="HX128" s="1795"/>
      <c r="HY128" s="1796"/>
      <c r="HZ128" s="3"/>
    </row>
    <row r="129" spans="1:234" ht="6" customHeight="1">
      <c r="A129" s="1747"/>
      <c r="B129" s="1747"/>
      <c r="C129" s="1747"/>
      <c r="D129" s="1747"/>
      <c r="E129" s="1747"/>
      <c r="F129" s="1747"/>
      <c r="G129" s="1747"/>
      <c r="H129" s="1747"/>
      <c r="I129" s="1747"/>
      <c r="J129" s="1747"/>
      <c r="K129" s="1747"/>
      <c r="L129" s="1747"/>
      <c r="M129" s="1747"/>
      <c r="N129" s="1747"/>
      <c r="O129" s="1747"/>
      <c r="P129" s="1747"/>
      <c r="Q129" s="1747"/>
      <c r="R129" s="1747"/>
      <c r="S129" s="1747"/>
      <c r="T129" s="1747"/>
      <c r="U129" s="1747"/>
      <c r="V129" s="1747"/>
      <c r="W129" s="1747"/>
      <c r="X129" s="1747"/>
      <c r="Y129" s="1747"/>
      <c r="Z129" s="1747"/>
      <c r="AA129" s="1747"/>
      <c r="AB129" s="1747"/>
      <c r="AC129" s="1747"/>
      <c r="AD129" s="1747"/>
      <c r="AE129" s="1747"/>
      <c r="AF129" s="1747"/>
      <c r="AG129" s="1747"/>
      <c r="AH129" s="1747"/>
      <c r="AI129" s="1747"/>
      <c r="AJ129" s="1747"/>
      <c r="AK129" s="1747"/>
      <c r="AL129" s="1747"/>
      <c r="AM129" s="1746"/>
      <c r="AN129" s="1929"/>
      <c r="AO129" s="1930"/>
      <c r="AP129" s="1930"/>
      <c r="AQ129" s="1930"/>
      <c r="AR129" s="1930"/>
      <c r="AS129" s="1930"/>
      <c r="AT129" s="1930"/>
      <c r="AU129" s="1930"/>
      <c r="AV129" s="1930"/>
      <c r="AW129" s="1930"/>
      <c r="AX129" s="1930"/>
      <c r="AY129" s="1930"/>
      <c r="AZ129" s="1931"/>
      <c r="BA129" s="2020"/>
      <c r="BB129" s="2021"/>
      <c r="BC129" s="2021"/>
      <c r="BD129" s="2021"/>
      <c r="BE129" s="2021"/>
      <c r="BF129" s="2021"/>
      <c r="BG129" s="2021"/>
      <c r="BH129" s="2021"/>
      <c r="BI129" s="2021"/>
      <c r="BJ129" s="2021"/>
      <c r="BK129" s="2021"/>
      <c r="BL129" s="2021"/>
      <c r="BM129" s="2021"/>
      <c r="BN129" s="2021"/>
      <c r="BO129" s="2021"/>
      <c r="BP129" s="2021"/>
      <c r="BQ129" s="2022"/>
      <c r="BR129" s="2"/>
      <c r="BS129" s="2"/>
      <c r="BT129" s="1730"/>
      <c r="BU129" s="1731"/>
      <c r="BV129" s="1731"/>
      <c r="BW129" s="1731"/>
      <c r="BX129" s="1731"/>
      <c r="BY129" s="1731"/>
      <c r="BZ129" s="1762"/>
      <c r="CA129" s="1763"/>
      <c r="CB129" s="1763"/>
      <c r="CC129" s="1763"/>
      <c r="CD129" s="1763"/>
      <c r="CE129" s="1763"/>
      <c r="CF129" s="1763"/>
      <c r="CG129" s="1763"/>
      <c r="CH129" s="1763"/>
      <c r="CI129" s="1763"/>
      <c r="CJ129" s="1763"/>
      <c r="CK129" s="1763"/>
      <c r="CL129" s="1763"/>
      <c r="CM129" s="1763"/>
      <c r="CN129" s="1763"/>
      <c r="CO129" s="1764"/>
      <c r="CP129" s="1474"/>
      <c r="CQ129" s="1475"/>
      <c r="CR129" s="1475"/>
      <c r="CS129" s="1476"/>
      <c r="CT129" s="1224"/>
      <c r="CU129" s="1225"/>
      <c r="CV129" s="1225"/>
      <c r="CW129" s="1225"/>
      <c r="CX129" s="1225"/>
      <c r="CY129" s="1225"/>
      <c r="CZ129" s="1225"/>
      <c r="DA129" s="1225"/>
      <c r="DB129" s="1225"/>
      <c r="DC129" s="1225"/>
      <c r="DD129" s="1225"/>
      <c r="DE129" s="1225"/>
      <c r="DF129" s="1225"/>
      <c r="DG129" s="1225"/>
      <c r="DH129" s="1225"/>
      <c r="DI129" s="1225"/>
      <c r="DJ129" s="1225"/>
      <c r="DK129" s="1225"/>
      <c r="DL129" s="1228"/>
      <c r="DM129" s="1229"/>
      <c r="DN129" s="2"/>
      <c r="DO129" s="2053"/>
      <c r="DP129" s="2053"/>
      <c r="DQ129" s="2053"/>
      <c r="DR129" s="2053"/>
      <c r="DS129" s="2053"/>
      <c r="DT129" s="2053"/>
      <c r="DU129" s="2053"/>
      <c r="DV129" s="2053"/>
      <c r="DW129" s="2053"/>
      <c r="DX129" s="2053"/>
      <c r="DY129" s="2053"/>
      <c r="DZ129" s="2053"/>
      <c r="EA129" s="2053"/>
      <c r="EB129" s="2053"/>
      <c r="EC129" s="2053"/>
      <c r="ED129" s="2053"/>
      <c r="EE129" s="2053"/>
      <c r="EF129" s="2053"/>
      <c r="EG129" s="2053"/>
      <c r="EH129" s="2053"/>
      <c r="EI129" s="2053"/>
      <c r="EJ129" s="2053"/>
      <c r="EK129" s="2053"/>
      <c r="EL129" s="2053"/>
      <c r="EM129" s="2053"/>
      <c r="EN129" s="2053"/>
      <c r="EO129" s="2053"/>
      <c r="EP129" s="2053"/>
      <c r="EQ129" s="2053"/>
      <c r="ER129" s="2053"/>
      <c r="ES129" s="2053"/>
      <c r="ET129" s="2053"/>
      <c r="EU129" s="2053"/>
      <c r="EV129" s="2053"/>
      <c r="EW129" s="2053"/>
      <c r="EX129" s="2053"/>
      <c r="EY129" s="2053"/>
      <c r="EZ129" s="2053"/>
      <c r="FA129" s="2053"/>
      <c r="FB129" s="2053"/>
      <c r="FC129" s="2053"/>
      <c r="FD129" s="2053"/>
      <c r="FE129" s="2053"/>
      <c r="FF129" s="2053"/>
      <c r="FG129" s="2053"/>
      <c r="FH129" s="2053"/>
      <c r="FI129" s="2053"/>
      <c r="FJ129" s="2053"/>
      <c r="FK129" s="2053"/>
      <c r="FL129" s="2053"/>
      <c r="FM129" s="2053"/>
      <c r="FN129" s="2053"/>
      <c r="FO129" s="2053"/>
      <c r="FP129" s="2053"/>
      <c r="FQ129" s="2053"/>
      <c r="FR129" s="2053"/>
      <c r="FS129" s="2053"/>
      <c r="FT129" s="2053"/>
      <c r="FU129" s="2053"/>
      <c r="FV129" s="2053"/>
      <c r="FW129" s="18"/>
      <c r="FX129" s="18"/>
      <c r="FY129" s="18"/>
      <c r="FZ129" s="18"/>
      <c r="GA129" s="18"/>
      <c r="GB129" s="1811" t="s">
        <v>478</v>
      </c>
      <c r="GC129" s="1345"/>
      <c r="GD129" s="1345"/>
      <c r="GE129" s="1345"/>
      <c r="GF129" s="1345"/>
      <c r="GG129" s="1345"/>
      <c r="GH129" s="1345"/>
      <c r="GI129" s="1345"/>
      <c r="GJ129" s="1345"/>
      <c r="GK129" s="1345"/>
      <c r="GL129" s="1345"/>
      <c r="GM129" s="1345"/>
      <c r="GN129" s="1345"/>
      <c r="GO129" s="1345"/>
      <c r="GP129" s="1345"/>
      <c r="GQ129" s="1345"/>
      <c r="GR129" s="1345"/>
      <c r="GS129" s="1345"/>
      <c r="GT129" s="1345"/>
      <c r="GU129" s="1345"/>
      <c r="GV129" s="1345"/>
      <c r="GW129" s="1345"/>
      <c r="GX129" s="1345"/>
      <c r="GY129" s="1345"/>
      <c r="GZ129" s="1346"/>
      <c r="HA129" s="1533" t="str">
        <f>IF(入力シート!K106="","",入力シート!K106)</f>
        <v/>
      </c>
      <c r="HB129" s="1534"/>
      <c r="HC129" s="1534"/>
      <c r="HD129" s="1534"/>
      <c r="HE129" s="1534"/>
      <c r="HF129" s="1534"/>
      <c r="HG129" s="1534"/>
      <c r="HH129" s="1534"/>
      <c r="HI129" s="1534"/>
      <c r="HJ129" s="1534"/>
      <c r="HK129" s="1304" t="str">
        <f>IF(入力シート!L106="","",入力シート!L106)</f>
        <v/>
      </c>
      <c r="HL129" s="1304"/>
      <c r="HM129" s="1304"/>
      <c r="HN129" s="1304"/>
      <c r="HO129" s="1304"/>
      <c r="HP129" s="1304"/>
      <c r="HQ129" s="1304"/>
      <c r="HR129" s="1304"/>
      <c r="HS129" s="1304"/>
      <c r="HT129" s="1304"/>
      <c r="HU129" s="1304"/>
      <c r="HV129" s="1304"/>
      <c r="HW129" s="1304"/>
      <c r="HX129" s="1298"/>
      <c r="HY129" s="1779"/>
      <c r="HZ129" s="2"/>
    </row>
    <row r="130" spans="1:234" ht="6" customHeight="1">
      <c r="A130" s="1747"/>
      <c r="B130" s="1747"/>
      <c r="C130" s="1747"/>
      <c r="D130" s="1747"/>
      <c r="E130" s="1747"/>
      <c r="F130" s="1747"/>
      <c r="G130" s="1747"/>
      <c r="H130" s="1747"/>
      <c r="I130" s="1747"/>
      <c r="J130" s="1747"/>
      <c r="K130" s="1747"/>
      <c r="L130" s="1747"/>
      <c r="M130" s="1747"/>
      <c r="N130" s="1747"/>
      <c r="O130" s="1747"/>
      <c r="P130" s="1747"/>
      <c r="Q130" s="1747"/>
      <c r="R130" s="1747"/>
      <c r="S130" s="1747"/>
      <c r="T130" s="1747"/>
      <c r="U130" s="1747"/>
      <c r="V130" s="1747"/>
      <c r="W130" s="1747"/>
      <c r="X130" s="1747"/>
      <c r="Y130" s="1747"/>
      <c r="Z130" s="1747"/>
      <c r="AA130" s="1747"/>
      <c r="AB130" s="1747"/>
      <c r="AC130" s="1747"/>
      <c r="AD130" s="1747"/>
      <c r="AE130" s="1747"/>
      <c r="AF130" s="1747"/>
      <c r="AG130" s="1747"/>
      <c r="AH130" s="1747"/>
      <c r="AI130" s="1747"/>
      <c r="AJ130" s="1747"/>
      <c r="AK130" s="1747"/>
      <c r="AL130" s="1747"/>
      <c r="AM130" s="1746"/>
      <c r="AN130" s="1932"/>
      <c r="AO130" s="1933"/>
      <c r="AP130" s="1933"/>
      <c r="AQ130" s="1933"/>
      <c r="AR130" s="1933"/>
      <c r="AS130" s="1933"/>
      <c r="AT130" s="1933"/>
      <c r="AU130" s="1933"/>
      <c r="AV130" s="1933"/>
      <c r="AW130" s="1933"/>
      <c r="AX130" s="1933"/>
      <c r="AY130" s="1933"/>
      <c r="AZ130" s="1934"/>
      <c r="BA130" s="2023"/>
      <c r="BB130" s="2024"/>
      <c r="BC130" s="2024"/>
      <c r="BD130" s="2024"/>
      <c r="BE130" s="2024"/>
      <c r="BF130" s="2024"/>
      <c r="BG130" s="2024"/>
      <c r="BH130" s="2024"/>
      <c r="BI130" s="2024"/>
      <c r="BJ130" s="2024"/>
      <c r="BK130" s="2024"/>
      <c r="BL130" s="2024"/>
      <c r="BM130" s="2024"/>
      <c r="BN130" s="2024"/>
      <c r="BO130" s="2024"/>
      <c r="BP130" s="2024"/>
      <c r="BQ130" s="2025"/>
      <c r="BR130" s="2"/>
      <c r="BS130" s="2"/>
      <c r="BT130" s="1730"/>
      <c r="BU130" s="1731"/>
      <c r="BV130" s="1731"/>
      <c r="BW130" s="1731"/>
      <c r="BX130" s="1731"/>
      <c r="BY130" s="1731"/>
      <c r="BZ130" s="1765"/>
      <c r="CA130" s="1766"/>
      <c r="CB130" s="1766"/>
      <c r="CC130" s="1766"/>
      <c r="CD130" s="1766"/>
      <c r="CE130" s="1766"/>
      <c r="CF130" s="1766"/>
      <c r="CG130" s="1766"/>
      <c r="CH130" s="1766"/>
      <c r="CI130" s="1766"/>
      <c r="CJ130" s="1766"/>
      <c r="CK130" s="1766"/>
      <c r="CL130" s="1766"/>
      <c r="CM130" s="1766"/>
      <c r="CN130" s="1766"/>
      <c r="CO130" s="1767"/>
      <c r="CP130" s="1742"/>
      <c r="CQ130" s="1743"/>
      <c r="CR130" s="1743"/>
      <c r="CS130" s="1744"/>
      <c r="CT130" s="1511"/>
      <c r="CU130" s="1512"/>
      <c r="CV130" s="1512"/>
      <c r="CW130" s="1512"/>
      <c r="CX130" s="1512"/>
      <c r="CY130" s="1512"/>
      <c r="CZ130" s="1512"/>
      <c r="DA130" s="1512"/>
      <c r="DB130" s="1512"/>
      <c r="DC130" s="1512"/>
      <c r="DD130" s="1512"/>
      <c r="DE130" s="1512"/>
      <c r="DF130" s="1512"/>
      <c r="DG130" s="1512"/>
      <c r="DH130" s="1512"/>
      <c r="DI130" s="1512"/>
      <c r="DJ130" s="1512"/>
      <c r="DK130" s="1512"/>
      <c r="DL130" s="1313"/>
      <c r="DM130" s="1314"/>
      <c r="DN130" s="2"/>
      <c r="DO130" s="2054"/>
      <c r="DP130" s="2054"/>
      <c r="DQ130" s="2054"/>
      <c r="DR130" s="2054"/>
      <c r="DS130" s="2054"/>
      <c r="DT130" s="2054"/>
      <c r="DU130" s="2054"/>
      <c r="DV130" s="2054"/>
      <c r="DW130" s="2054"/>
      <c r="DX130" s="2054"/>
      <c r="DY130" s="2054"/>
      <c r="DZ130" s="2054"/>
      <c r="EA130" s="2054"/>
      <c r="EB130" s="2054"/>
      <c r="EC130" s="2054"/>
      <c r="ED130" s="2054"/>
      <c r="EE130" s="2054"/>
      <c r="EF130" s="2054"/>
      <c r="EG130" s="2054"/>
      <c r="EH130" s="2054"/>
      <c r="EI130" s="2054"/>
      <c r="EJ130" s="2054"/>
      <c r="EK130" s="2054"/>
      <c r="EL130" s="2054"/>
      <c r="EM130" s="2054"/>
      <c r="EN130" s="2054"/>
      <c r="EO130" s="2054"/>
      <c r="EP130" s="2054"/>
      <c r="EQ130" s="2054"/>
      <c r="ER130" s="2054"/>
      <c r="ES130" s="2054"/>
      <c r="ET130" s="2054"/>
      <c r="EU130" s="2054"/>
      <c r="EV130" s="2054"/>
      <c r="EW130" s="2054"/>
      <c r="EX130" s="2054"/>
      <c r="EY130" s="2054"/>
      <c r="EZ130" s="2054"/>
      <c r="FA130" s="2054"/>
      <c r="FB130" s="2054"/>
      <c r="FC130" s="2054"/>
      <c r="FD130" s="2054"/>
      <c r="FE130" s="2054"/>
      <c r="FF130" s="2054"/>
      <c r="FG130" s="2054"/>
      <c r="FH130" s="2054"/>
      <c r="FI130" s="2054"/>
      <c r="FJ130" s="2054"/>
      <c r="FK130" s="2054"/>
      <c r="FL130" s="2054"/>
      <c r="FM130" s="2054"/>
      <c r="FN130" s="2054"/>
      <c r="FO130" s="2054"/>
      <c r="FP130" s="2054"/>
      <c r="FQ130" s="2054"/>
      <c r="FR130" s="2054"/>
      <c r="FS130" s="2054"/>
      <c r="FT130" s="2054"/>
      <c r="FU130" s="2054"/>
      <c r="FV130" s="2054"/>
      <c r="FW130" s="18"/>
      <c r="FX130" s="18"/>
      <c r="FY130" s="18"/>
      <c r="FZ130" s="18"/>
      <c r="GA130" s="18"/>
      <c r="GB130" s="1778"/>
      <c r="GC130" s="1348"/>
      <c r="GD130" s="1348"/>
      <c r="GE130" s="1348"/>
      <c r="GF130" s="1348"/>
      <c r="GG130" s="1348"/>
      <c r="GH130" s="1348"/>
      <c r="GI130" s="1348"/>
      <c r="GJ130" s="1348"/>
      <c r="GK130" s="1348"/>
      <c r="GL130" s="1348"/>
      <c r="GM130" s="1348"/>
      <c r="GN130" s="1348"/>
      <c r="GO130" s="1348"/>
      <c r="GP130" s="1348"/>
      <c r="GQ130" s="1348"/>
      <c r="GR130" s="1348"/>
      <c r="GS130" s="1348"/>
      <c r="GT130" s="1348"/>
      <c r="GU130" s="1348"/>
      <c r="GV130" s="1348"/>
      <c r="GW130" s="1348"/>
      <c r="GX130" s="1348"/>
      <c r="GY130" s="1348"/>
      <c r="GZ130" s="1349"/>
      <c r="HA130" s="1493"/>
      <c r="HB130" s="1494"/>
      <c r="HC130" s="1494"/>
      <c r="HD130" s="1494"/>
      <c r="HE130" s="1494"/>
      <c r="HF130" s="1494"/>
      <c r="HG130" s="1494"/>
      <c r="HH130" s="1494"/>
      <c r="HI130" s="1494"/>
      <c r="HJ130" s="1494"/>
      <c r="HK130" s="1306"/>
      <c r="HL130" s="1306"/>
      <c r="HM130" s="1306"/>
      <c r="HN130" s="1306"/>
      <c r="HO130" s="1306"/>
      <c r="HP130" s="1306"/>
      <c r="HQ130" s="1306"/>
      <c r="HR130" s="1306"/>
      <c r="HS130" s="1306"/>
      <c r="HT130" s="1306"/>
      <c r="HU130" s="1306"/>
      <c r="HV130" s="1306"/>
      <c r="HW130" s="1306"/>
      <c r="HX130" s="1300"/>
      <c r="HY130" s="1780"/>
      <c r="HZ130" s="2"/>
    </row>
    <row r="131" spans="1:234" ht="6" customHeight="1">
      <c r="A131" s="1365" t="s">
        <v>510</v>
      </c>
      <c r="B131" s="1566"/>
      <c r="C131" s="1566"/>
      <c r="D131" s="1566"/>
      <c r="E131" s="1566"/>
      <c r="F131" s="1566"/>
      <c r="G131" s="1566"/>
      <c r="H131" s="1566"/>
      <c r="I131" s="1566"/>
      <c r="J131" s="1567"/>
      <c r="K131" s="1170" t="s">
        <v>64</v>
      </c>
      <c r="L131" s="1171"/>
      <c r="M131" s="1171"/>
      <c r="N131" s="1171"/>
      <c r="O131" s="1171"/>
      <c r="P131" s="1171"/>
      <c r="Q131" s="1171"/>
      <c r="R131" s="1171"/>
      <c r="S131" s="1171"/>
      <c r="T131" s="1171"/>
      <c r="U131" s="1171"/>
      <c r="V131" s="1171"/>
      <c r="W131" s="1171"/>
      <c r="X131" s="1171"/>
      <c r="Y131" s="1171"/>
      <c r="Z131" s="1171"/>
      <c r="AA131" s="1171"/>
      <c r="AB131" s="1259"/>
      <c r="AC131" s="1170" t="s">
        <v>65</v>
      </c>
      <c r="AD131" s="1171"/>
      <c r="AE131" s="1171"/>
      <c r="AF131" s="1171"/>
      <c r="AG131" s="1171"/>
      <c r="AH131" s="1171"/>
      <c r="AI131" s="1171"/>
      <c r="AJ131" s="1171"/>
      <c r="AK131" s="1171"/>
      <c r="AL131" s="1171"/>
      <c r="AM131" s="1171"/>
      <c r="AN131" s="1171"/>
      <c r="AO131" s="1171"/>
      <c r="AP131" s="1171"/>
      <c r="AQ131" s="1171"/>
      <c r="AR131" s="1171"/>
      <c r="AS131" s="1171"/>
      <c r="AT131" s="1259"/>
      <c r="AU131" s="1170" t="s">
        <v>66</v>
      </c>
      <c r="AV131" s="1171"/>
      <c r="AW131" s="1171"/>
      <c r="AX131" s="1171"/>
      <c r="AY131" s="1171"/>
      <c r="AZ131" s="1171"/>
      <c r="BA131" s="1171"/>
      <c r="BB131" s="1171"/>
      <c r="BC131" s="1171"/>
      <c r="BD131" s="1171"/>
      <c r="BE131" s="1171"/>
      <c r="BF131" s="1171"/>
      <c r="BG131" s="1171"/>
      <c r="BH131" s="1171"/>
      <c r="BI131" s="1171"/>
      <c r="BJ131" s="1171"/>
      <c r="BK131" s="1171"/>
      <c r="BL131" s="1171"/>
      <c r="BM131" s="1171"/>
      <c r="BN131" s="1171"/>
      <c r="BO131" s="1171"/>
      <c r="BP131" s="1171"/>
      <c r="BQ131" s="1171"/>
      <c r="BR131" s="2"/>
      <c r="BS131" s="2"/>
      <c r="BT131" s="1730"/>
      <c r="BU131" s="1731"/>
      <c r="BV131" s="1731"/>
      <c r="BW131" s="1731"/>
      <c r="BX131" s="1731"/>
      <c r="BY131" s="1731"/>
      <c r="BZ131" s="1463" t="s">
        <v>43</v>
      </c>
      <c r="CA131" s="1464"/>
      <c r="CB131" s="1464"/>
      <c r="CC131" s="1464"/>
      <c r="CD131" s="1464"/>
      <c r="CE131" s="1464"/>
      <c r="CF131" s="1464"/>
      <c r="CG131" s="1464"/>
      <c r="CH131" s="1464"/>
      <c r="CI131" s="1464"/>
      <c r="CJ131" s="1464"/>
      <c r="CK131" s="1464"/>
      <c r="CL131" s="1464"/>
      <c r="CM131" s="1464"/>
      <c r="CN131" s="1464"/>
      <c r="CO131" s="1465"/>
      <c r="CP131" s="1454" t="s">
        <v>448</v>
      </c>
      <c r="CQ131" s="1455"/>
      <c r="CR131" s="1455"/>
      <c r="CS131" s="1456"/>
      <c r="CT131" s="1652" t="str">
        <f>IF(入力シート!J97="","",入力シート!J97)</f>
        <v/>
      </c>
      <c r="CU131" s="1653"/>
      <c r="CV131" s="1653"/>
      <c r="CW131" s="1653"/>
      <c r="CX131" s="1653"/>
      <c r="CY131" s="1653"/>
      <c r="CZ131" s="1653"/>
      <c r="DA131" s="1653"/>
      <c r="DB131" s="1653"/>
      <c r="DC131" s="1653"/>
      <c r="DD131" s="1653"/>
      <c r="DE131" s="1653"/>
      <c r="DF131" s="1653"/>
      <c r="DG131" s="1653"/>
      <c r="DH131" s="1653"/>
      <c r="DI131" s="1653"/>
      <c r="DJ131" s="1653"/>
      <c r="DK131" s="1653"/>
      <c r="DL131" s="1228"/>
      <c r="DM131" s="1229"/>
      <c r="DN131" s="2"/>
      <c r="DO131" s="1196" t="s">
        <v>145</v>
      </c>
      <c r="DP131" s="2051"/>
      <c r="DQ131" s="2051"/>
      <c r="DR131" s="2051"/>
      <c r="DS131" s="2051"/>
      <c r="DT131" s="2051"/>
      <c r="DU131" s="2051"/>
      <c r="DV131" s="2051"/>
      <c r="DW131" s="2051"/>
      <c r="DX131" s="2051"/>
      <c r="DY131" s="2051"/>
      <c r="DZ131" s="2051"/>
      <c r="EA131" s="2051"/>
      <c r="EB131" s="2051"/>
      <c r="EC131" s="2051"/>
      <c r="ED131" s="2051"/>
      <c r="EE131" s="2051"/>
      <c r="EF131" s="2051"/>
      <c r="EG131" s="2051"/>
      <c r="EH131" s="2051"/>
      <c r="EI131" s="2051"/>
      <c r="EJ131" s="2051"/>
      <c r="EK131" s="2051"/>
      <c r="EL131" s="2051"/>
      <c r="EM131" s="2051"/>
      <c r="EN131" s="2051"/>
      <c r="EO131" s="2051"/>
      <c r="EP131" s="2051"/>
      <c r="EQ131" s="2051"/>
      <c r="ER131" s="2051"/>
      <c r="ES131" s="2055" t="str">
        <f>IF(入力シート!B116="","",入力シート!B116)</f>
        <v/>
      </c>
      <c r="ET131" s="1869"/>
      <c r="EU131" s="1869"/>
      <c r="EV131" s="1869"/>
      <c r="EW131" s="1869"/>
      <c r="EX131" s="1869"/>
      <c r="EY131" s="1869"/>
      <c r="EZ131" s="1869"/>
      <c r="FA131" s="1869"/>
      <c r="FB131" s="1869"/>
      <c r="FC131" s="1869"/>
      <c r="FD131" s="1869"/>
      <c r="FE131" s="1869"/>
      <c r="FF131" s="1869"/>
      <c r="FG131" s="1869"/>
      <c r="FH131" s="1869"/>
      <c r="FI131" s="1869"/>
      <c r="FJ131" s="1869"/>
      <c r="FK131" s="1869"/>
      <c r="FL131" s="1869"/>
      <c r="FM131" s="1869"/>
      <c r="FN131" s="1869"/>
      <c r="FO131" s="1869"/>
      <c r="FP131" s="1869"/>
      <c r="FQ131" s="1869"/>
      <c r="FR131" s="1869"/>
      <c r="FS131" s="1869"/>
      <c r="FT131" s="1869"/>
      <c r="FU131" s="1865" t="s">
        <v>151</v>
      </c>
      <c r="FV131" s="1866"/>
      <c r="FW131" s="2"/>
      <c r="FX131" s="2"/>
      <c r="FY131" s="2"/>
      <c r="FZ131" s="2"/>
      <c r="GA131" s="2"/>
      <c r="GB131" s="1778"/>
      <c r="GC131" s="1348"/>
      <c r="GD131" s="1348"/>
      <c r="GE131" s="1348"/>
      <c r="GF131" s="1348"/>
      <c r="GG131" s="1348"/>
      <c r="GH131" s="1348"/>
      <c r="GI131" s="1348"/>
      <c r="GJ131" s="1348"/>
      <c r="GK131" s="1348"/>
      <c r="GL131" s="1348"/>
      <c r="GM131" s="1348"/>
      <c r="GN131" s="1348"/>
      <c r="GO131" s="1348"/>
      <c r="GP131" s="1348"/>
      <c r="GQ131" s="1348"/>
      <c r="GR131" s="1348"/>
      <c r="GS131" s="1348"/>
      <c r="GT131" s="1348"/>
      <c r="GU131" s="1348"/>
      <c r="GV131" s="1348"/>
      <c r="GW131" s="1348"/>
      <c r="GX131" s="1348"/>
      <c r="GY131" s="1348"/>
      <c r="GZ131" s="1349"/>
      <c r="HA131" s="1493"/>
      <c r="HB131" s="1494"/>
      <c r="HC131" s="1494"/>
      <c r="HD131" s="1494"/>
      <c r="HE131" s="1494"/>
      <c r="HF131" s="1494"/>
      <c r="HG131" s="1494"/>
      <c r="HH131" s="1494"/>
      <c r="HI131" s="1494"/>
      <c r="HJ131" s="1494"/>
      <c r="HK131" s="1306"/>
      <c r="HL131" s="1306"/>
      <c r="HM131" s="1306"/>
      <c r="HN131" s="1306"/>
      <c r="HO131" s="1306"/>
      <c r="HP131" s="1306"/>
      <c r="HQ131" s="1306"/>
      <c r="HR131" s="1306"/>
      <c r="HS131" s="1306"/>
      <c r="HT131" s="1306"/>
      <c r="HU131" s="1306"/>
      <c r="HV131" s="1306"/>
      <c r="HW131" s="1306"/>
      <c r="HX131" s="1300"/>
      <c r="HY131" s="1780"/>
      <c r="HZ131" s="2"/>
    </row>
    <row r="132" spans="1:234" ht="6" customHeight="1">
      <c r="A132" s="1566"/>
      <c r="B132" s="1566"/>
      <c r="C132" s="1566"/>
      <c r="D132" s="1566"/>
      <c r="E132" s="1566"/>
      <c r="F132" s="1566"/>
      <c r="G132" s="1566"/>
      <c r="H132" s="1566"/>
      <c r="I132" s="1566"/>
      <c r="J132" s="1567"/>
      <c r="K132" s="1172"/>
      <c r="L132" s="1173"/>
      <c r="M132" s="1173"/>
      <c r="N132" s="1173"/>
      <c r="O132" s="1173"/>
      <c r="P132" s="1173"/>
      <c r="Q132" s="1173"/>
      <c r="R132" s="1173"/>
      <c r="S132" s="1173"/>
      <c r="T132" s="1173"/>
      <c r="U132" s="1173"/>
      <c r="V132" s="1173"/>
      <c r="W132" s="1173"/>
      <c r="X132" s="1173"/>
      <c r="Y132" s="1173"/>
      <c r="Z132" s="1173"/>
      <c r="AA132" s="1173"/>
      <c r="AB132" s="1260"/>
      <c r="AC132" s="1172"/>
      <c r="AD132" s="1173"/>
      <c r="AE132" s="1173"/>
      <c r="AF132" s="1173"/>
      <c r="AG132" s="1173"/>
      <c r="AH132" s="1173"/>
      <c r="AI132" s="1173"/>
      <c r="AJ132" s="1173"/>
      <c r="AK132" s="1173"/>
      <c r="AL132" s="1173"/>
      <c r="AM132" s="1173"/>
      <c r="AN132" s="1173"/>
      <c r="AO132" s="1173"/>
      <c r="AP132" s="1173"/>
      <c r="AQ132" s="1173"/>
      <c r="AR132" s="1173"/>
      <c r="AS132" s="1173"/>
      <c r="AT132" s="1260"/>
      <c r="AU132" s="1172"/>
      <c r="AV132" s="1173"/>
      <c r="AW132" s="1173"/>
      <c r="AX132" s="1173"/>
      <c r="AY132" s="1173"/>
      <c r="AZ132" s="1173"/>
      <c r="BA132" s="1173"/>
      <c r="BB132" s="1173"/>
      <c r="BC132" s="1173"/>
      <c r="BD132" s="1173"/>
      <c r="BE132" s="1173"/>
      <c r="BF132" s="1173"/>
      <c r="BG132" s="1173"/>
      <c r="BH132" s="1173"/>
      <c r="BI132" s="1173"/>
      <c r="BJ132" s="1173"/>
      <c r="BK132" s="1173"/>
      <c r="BL132" s="1173"/>
      <c r="BM132" s="1173"/>
      <c r="BN132" s="1173"/>
      <c r="BO132" s="1173"/>
      <c r="BP132" s="1173"/>
      <c r="BQ132" s="1173"/>
      <c r="BR132" s="2"/>
      <c r="BS132" s="2"/>
      <c r="BT132" s="1730"/>
      <c r="BU132" s="1731"/>
      <c r="BV132" s="1731"/>
      <c r="BW132" s="1731"/>
      <c r="BX132" s="1731"/>
      <c r="BY132" s="1731"/>
      <c r="BZ132" s="1753"/>
      <c r="CA132" s="1754"/>
      <c r="CB132" s="1754"/>
      <c r="CC132" s="1754"/>
      <c r="CD132" s="1754"/>
      <c r="CE132" s="1754"/>
      <c r="CF132" s="1754"/>
      <c r="CG132" s="1754"/>
      <c r="CH132" s="1754"/>
      <c r="CI132" s="1754"/>
      <c r="CJ132" s="1754"/>
      <c r="CK132" s="1754"/>
      <c r="CL132" s="1754"/>
      <c r="CM132" s="1754"/>
      <c r="CN132" s="1754"/>
      <c r="CO132" s="1755"/>
      <c r="CP132" s="1474"/>
      <c r="CQ132" s="1475"/>
      <c r="CR132" s="1475"/>
      <c r="CS132" s="1476"/>
      <c r="CT132" s="1224"/>
      <c r="CU132" s="1225"/>
      <c r="CV132" s="1225"/>
      <c r="CW132" s="1225"/>
      <c r="CX132" s="1225"/>
      <c r="CY132" s="1225"/>
      <c r="CZ132" s="1225"/>
      <c r="DA132" s="1225"/>
      <c r="DB132" s="1225"/>
      <c r="DC132" s="1225"/>
      <c r="DD132" s="1225"/>
      <c r="DE132" s="1225"/>
      <c r="DF132" s="1225"/>
      <c r="DG132" s="1225"/>
      <c r="DH132" s="1225"/>
      <c r="DI132" s="1225"/>
      <c r="DJ132" s="1225"/>
      <c r="DK132" s="1225"/>
      <c r="DL132" s="1228"/>
      <c r="DM132" s="1229"/>
      <c r="DN132" s="2"/>
      <c r="DO132" s="1359"/>
      <c r="DP132" s="1202"/>
      <c r="DQ132" s="1202"/>
      <c r="DR132" s="1202"/>
      <c r="DS132" s="1202"/>
      <c r="DT132" s="1202"/>
      <c r="DU132" s="1202"/>
      <c r="DV132" s="1202"/>
      <c r="DW132" s="1202"/>
      <c r="DX132" s="1202"/>
      <c r="DY132" s="1202"/>
      <c r="DZ132" s="1202"/>
      <c r="EA132" s="1202"/>
      <c r="EB132" s="1202"/>
      <c r="EC132" s="1202"/>
      <c r="ED132" s="1202"/>
      <c r="EE132" s="1202"/>
      <c r="EF132" s="1202"/>
      <c r="EG132" s="1202"/>
      <c r="EH132" s="1202"/>
      <c r="EI132" s="1202"/>
      <c r="EJ132" s="1202"/>
      <c r="EK132" s="1202"/>
      <c r="EL132" s="1202"/>
      <c r="EM132" s="1202"/>
      <c r="EN132" s="1202"/>
      <c r="EO132" s="1202"/>
      <c r="EP132" s="1202"/>
      <c r="EQ132" s="1202"/>
      <c r="ER132" s="1202"/>
      <c r="ES132" s="1305"/>
      <c r="ET132" s="1306"/>
      <c r="EU132" s="1306"/>
      <c r="EV132" s="1306"/>
      <c r="EW132" s="1306"/>
      <c r="EX132" s="1306"/>
      <c r="EY132" s="1306"/>
      <c r="EZ132" s="1306"/>
      <c r="FA132" s="1306"/>
      <c r="FB132" s="1306"/>
      <c r="FC132" s="1306"/>
      <c r="FD132" s="1306"/>
      <c r="FE132" s="1306"/>
      <c r="FF132" s="1306"/>
      <c r="FG132" s="1306"/>
      <c r="FH132" s="1306"/>
      <c r="FI132" s="1306"/>
      <c r="FJ132" s="1306"/>
      <c r="FK132" s="1306"/>
      <c r="FL132" s="1306"/>
      <c r="FM132" s="1306"/>
      <c r="FN132" s="1306"/>
      <c r="FO132" s="1306"/>
      <c r="FP132" s="1306"/>
      <c r="FQ132" s="1306"/>
      <c r="FR132" s="1306"/>
      <c r="FS132" s="1306"/>
      <c r="FT132" s="1306"/>
      <c r="FU132" s="1795"/>
      <c r="FV132" s="1796"/>
      <c r="FW132" s="2"/>
      <c r="FX132" s="2"/>
      <c r="FY132" s="2"/>
      <c r="FZ132" s="2"/>
      <c r="GA132" s="2"/>
      <c r="GB132" s="1812"/>
      <c r="GC132" s="1351"/>
      <c r="GD132" s="1351"/>
      <c r="GE132" s="1351"/>
      <c r="GF132" s="1351"/>
      <c r="GG132" s="1351"/>
      <c r="GH132" s="1351"/>
      <c r="GI132" s="1351"/>
      <c r="GJ132" s="1351"/>
      <c r="GK132" s="1351"/>
      <c r="GL132" s="1351"/>
      <c r="GM132" s="1351"/>
      <c r="GN132" s="1351"/>
      <c r="GO132" s="1351"/>
      <c r="GP132" s="1351"/>
      <c r="GQ132" s="1351"/>
      <c r="GR132" s="1351"/>
      <c r="GS132" s="1351"/>
      <c r="GT132" s="1351"/>
      <c r="GU132" s="1351"/>
      <c r="GV132" s="1351"/>
      <c r="GW132" s="1351"/>
      <c r="GX132" s="1351"/>
      <c r="GY132" s="1351"/>
      <c r="GZ132" s="1352"/>
      <c r="HA132" s="1495"/>
      <c r="HB132" s="1496"/>
      <c r="HC132" s="1496"/>
      <c r="HD132" s="1496"/>
      <c r="HE132" s="1496"/>
      <c r="HF132" s="1496"/>
      <c r="HG132" s="1496"/>
      <c r="HH132" s="1496"/>
      <c r="HI132" s="1496"/>
      <c r="HJ132" s="1496"/>
      <c r="HK132" s="1306"/>
      <c r="HL132" s="1306"/>
      <c r="HM132" s="1306"/>
      <c r="HN132" s="1306"/>
      <c r="HO132" s="1306"/>
      <c r="HP132" s="1306"/>
      <c r="HQ132" s="1306"/>
      <c r="HR132" s="1306"/>
      <c r="HS132" s="1306"/>
      <c r="HT132" s="1306"/>
      <c r="HU132" s="1306"/>
      <c r="HV132" s="1306"/>
      <c r="HW132" s="1306"/>
      <c r="HX132" s="1300"/>
      <c r="HY132" s="1780"/>
      <c r="HZ132" s="3"/>
    </row>
    <row r="133" spans="1:234" ht="6" customHeight="1">
      <c r="A133" s="1566"/>
      <c r="B133" s="1566"/>
      <c r="C133" s="1566"/>
      <c r="D133" s="1566"/>
      <c r="E133" s="1566"/>
      <c r="F133" s="1566"/>
      <c r="G133" s="1566"/>
      <c r="H133" s="1566"/>
      <c r="I133" s="1566"/>
      <c r="J133" s="1567"/>
      <c r="K133" s="1568" t="str">
        <f>IF(入力シート!D97="","",入力シート!D97)</f>
        <v/>
      </c>
      <c r="L133" s="1569"/>
      <c r="M133" s="1569"/>
      <c r="N133" s="1569"/>
      <c r="O133" s="1569"/>
      <c r="P133" s="1569"/>
      <c r="Q133" s="1569"/>
      <c r="R133" s="1569"/>
      <c r="S133" s="1569"/>
      <c r="T133" s="1569"/>
      <c r="U133" s="1569"/>
      <c r="V133" s="1569"/>
      <c r="W133" s="1569"/>
      <c r="X133" s="1569"/>
      <c r="Y133" s="1569"/>
      <c r="Z133" s="1569"/>
      <c r="AA133" s="1569"/>
      <c r="AB133" s="1570"/>
      <c r="AC133" s="1577" t="str">
        <f>IF(入力シート!E97="","",入力シート!E97)</f>
        <v/>
      </c>
      <c r="AD133" s="1578"/>
      <c r="AE133" s="1578"/>
      <c r="AF133" s="1578"/>
      <c r="AG133" s="1578"/>
      <c r="AH133" s="1578"/>
      <c r="AI133" s="1578"/>
      <c r="AJ133" s="1578"/>
      <c r="AK133" s="1578"/>
      <c r="AL133" s="1578"/>
      <c r="AM133" s="1578"/>
      <c r="AN133" s="1578"/>
      <c r="AO133" s="1578"/>
      <c r="AP133" s="1578"/>
      <c r="AQ133" s="1578"/>
      <c r="AR133" s="1578"/>
      <c r="AS133" s="1578"/>
      <c r="AT133" s="1579"/>
      <c r="AU133" s="1568" t="str">
        <f>IF(入力シート!C97="","",入力シート!C97)</f>
        <v/>
      </c>
      <c r="AV133" s="1569"/>
      <c r="AW133" s="1569"/>
      <c r="AX133" s="1569"/>
      <c r="AY133" s="1569"/>
      <c r="AZ133" s="1569"/>
      <c r="BA133" s="1569"/>
      <c r="BB133" s="1569"/>
      <c r="BC133" s="1569"/>
      <c r="BD133" s="1569"/>
      <c r="BE133" s="1569"/>
      <c r="BF133" s="1569"/>
      <c r="BG133" s="1569"/>
      <c r="BH133" s="1569"/>
      <c r="BI133" s="1569"/>
      <c r="BJ133" s="1569"/>
      <c r="BK133" s="1569"/>
      <c r="BL133" s="1569"/>
      <c r="BM133" s="1569"/>
      <c r="BN133" s="1569"/>
      <c r="BO133" s="1569"/>
      <c r="BP133" s="1569"/>
      <c r="BQ133" s="1569"/>
      <c r="BR133" s="2"/>
      <c r="BS133" s="2"/>
      <c r="BT133" s="1730"/>
      <c r="BU133" s="1731"/>
      <c r="BV133" s="1731"/>
      <c r="BW133" s="1731"/>
      <c r="BX133" s="1731"/>
      <c r="BY133" s="1731"/>
      <c r="BZ133" s="1753"/>
      <c r="CA133" s="1754"/>
      <c r="CB133" s="1754"/>
      <c r="CC133" s="1754"/>
      <c r="CD133" s="1754"/>
      <c r="CE133" s="1754"/>
      <c r="CF133" s="1754"/>
      <c r="CG133" s="1754"/>
      <c r="CH133" s="1754"/>
      <c r="CI133" s="1754"/>
      <c r="CJ133" s="1754"/>
      <c r="CK133" s="1754"/>
      <c r="CL133" s="1754"/>
      <c r="CM133" s="1754"/>
      <c r="CN133" s="1754"/>
      <c r="CO133" s="1755"/>
      <c r="CP133" s="1474"/>
      <c r="CQ133" s="1475"/>
      <c r="CR133" s="1475"/>
      <c r="CS133" s="1476"/>
      <c r="CT133" s="1224"/>
      <c r="CU133" s="1225"/>
      <c r="CV133" s="1225"/>
      <c r="CW133" s="1225"/>
      <c r="CX133" s="1225"/>
      <c r="CY133" s="1225"/>
      <c r="CZ133" s="1225"/>
      <c r="DA133" s="1225"/>
      <c r="DB133" s="1225"/>
      <c r="DC133" s="1225"/>
      <c r="DD133" s="1225"/>
      <c r="DE133" s="1225"/>
      <c r="DF133" s="1225"/>
      <c r="DG133" s="1225"/>
      <c r="DH133" s="1225"/>
      <c r="DI133" s="1225"/>
      <c r="DJ133" s="1225"/>
      <c r="DK133" s="1225"/>
      <c r="DL133" s="1228"/>
      <c r="DM133" s="1229"/>
      <c r="DN133" s="2"/>
      <c r="DO133" s="1359"/>
      <c r="DP133" s="1202"/>
      <c r="DQ133" s="1202"/>
      <c r="DR133" s="1202"/>
      <c r="DS133" s="1202"/>
      <c r="DT133" s="1202"/>
      <c r="DU133" s="1202"/>
      <c r="DV133" s="1202"/>
      <c r="DW133" s="1202"/>
      <c r="DX133" s="1202"/>
      <c r="DY133" s="1202"/>
      <c r="DZ133" s="1202"/>
      <c r="EA133" s="1202"/>
      <c r="EB133" s="1202"/>
      <c r="EC133" s="1202"/>
      <c r="ED133" s="1202"/>
      <c r="EE133" s="1202"/>
      <c r="EF133" s="1202"/>
      <c r="EG133" s="1202"/>
      <c r="EH133" s="1202"/>
      <c r="EI133" s="1202"/>
      <c r="EJ133" s="1202"/>
      <c r="EK133" s="1202"/>
      <c r="EL133" s="1202"/>
      <c r="EM133" s="1202"/>
      <c r="EN133" s="1202"/>
      <c r="EO133" s="1202"/>
      <c r="EP133" s="1202"/>
      <c r="EQ133" s="1202"/>
      <c r="ER133" s="1202"/>
      <c r="ES133" s="1305"/>
      <c r="ET133" s="1306"/>
      <c r="EU133" s="1306"/>
      <c r="EV133" s="1306"/>
      <c r="EW133" s="1306"/>
      <c r="EX133" s="1306"/>
      <c r="EY133" s="1306"/>
      <c r="EZ133" s="1306"/>
      <c r="FA133" s="1306"/>
      <c r="FB133" s="1306"/>
      <c r="FC133" s="1306"/>
      <c r="FD133" s="1306"/>
      <c r="FE133" s="1306"/>
      <c r="FF133" s="1306"/>
      <c r="FG133" s="1306"/>
      <c r="FH133" s="1306"/>
      <c r="FI133" s="1306"/>
      <c r="FJ133" s="1306"/>
      <c r="FK133" s="1306"/>
      <c r="FL133" s="1306"/>
      <c r="FM133" s="1306"/>
      <c r="FN133" s="1306"/>
      <c r="FO133" s="1306"/>
      <c r="FP133" s="1306"/>
      <c r="FQ133" s="1306"/>
      <c r="FR133" s="1306"/>
      <c r="FS133" s="1306"/>
      <c r="FT133" s="1306"/>
      <c r="FU133" s="1795"/>
      <c r="FV133" s="1796"/>
      <c r="FW133" s="2"/>
      <c r="FX133" s="2"/>
      <c r="FY133" s="2"/>
      <c r="FZ133" s="2"/>
      <c r="GA133" s="2"/>
      <c r="GB133" s="1855" t="s">
        <v>148</v>
      </c>
      <c r="GC133" s="1300"/>
      <c r="GD133" s="1300"/>
      <c r="GE133" s="1300"/>
      <c r="GF133" s="1300"/>
      <c r="GG133" s="1300"/>
      <c r="GH133" s="1300"/>
      <c r="GI133" s="1300"/>
      <c r="GJ133" s="1300"/>
      <c r="GK133" s="1300"/>
      <c r="GL133" s="1300"/>
      <c r="GM133" s="1300"/>
      <c r="GN133" s="1300"/>
      <c r="GO133" s="1857" t="s">
        <v>149</v>
      </c>
      <c r="GP133" s="1858"/>
      <c r="GQ133" s="1858"/>
      <c r="GR133" s="1858"/>
      <c r="GS133" s="1858"/>
      <c r="GT133" s="1858"/>
      <c r="GU133" s="1858"/>
      <c r="GV133" s="1858"/>
      <c r="GW133" s="1858"/>
      <c r="GX133" s="1858"/>
      <c r="GY133" s="1858"/>
      <c r="GZ133" s="1859"/>
      <c r="HA133" s="1534" t="str">
        <f>IF(入力シート!E106="",IF(入力シート!G106="","",入力シート!G106),入力シート!E106)</f>
        <v/>
      </c>
      <c r="HB133" s="1534"/>
      <c r="HC133" s="1534"/>
      <c r="HD133" s="1534"/>
      <c r="HE133" s="1534"/>
      <c r="HF133" s="1534"/>
      <c r="HG133" s="1534"/>
      <c r="HH133" s="1534"/>
      <c r="HI133" s="1534"/>
      <c r="HJ133" s="1534"/>
      <c r="HK133" s="1381" t="str">
        <f>IF(入力シート!H107=0,"",入力シート!H107)</f>
        <v/>
      </c>
      <c r="HL133" s="1381"/>
      <c r="HM133" s="1381"/>
      <c r="HN133" s="1381"/>
      <c r="HO133" s="1381"/>
      <c r="HP133" s="1381"/>
      <c r="HQ133" s="1381"/>
      <c r="HR133" s="1381"/>
      <c r="HS133" s="1381"/>
      <c r="HT133" s="1381"/>
      <c r="HU133" s="1381"/>
      <c r="HV133" s="1381"/>
      <c r="HW133" s="1381"/>
      <c r="HX133" s="1298"/>
      <c r="HY133" s="1779"/>
      <c r="HZ133" s="3"/>
    </row>
    <row r="134" spans="1:234" ht="6" customHeight="1">
      <c r="A134" s="1566"/>
      <c r="B134" s="1566"/>
      <c r="C134" s="1566"/>
      <c r="D134" s="1566"/>
      <c r="E134" s="1566"/>
      <c r="F134" s="1566"/>
      <c r="G134" s="1566"/>
      <c r="H134" s="1566"/>
      <c r="I134" s="1566"/>
      <c r="J134" s="1567"/>
      <c r="K134" s="1571"/>
      <c r="L134" s="1572"/>
      <c r="M134" s="1572"/>
      <c r="N134" s="1572"/>
      <c r="O134" s="1572"/>
      <c r="P134" s="1572"/>
      <c r="Q134" s="1572"/>
      <c r="R134" s="1572"/>
      <c r="S134" s="1572"/>
      <c r="T134" s="1572"/>
      <c r="U134" s="1572"/>
      <c r="V134" s="1572"/>
      <c r="W134" s="1572"/>
      <c r="X134" s="1572"/>
      <c r="Y134" s="1572"/>
      <c r="Z134" s="1572"/>
      <c r="AA134" s="1572"/>
      <c r="AB134" s="1573"/>
      <c r="AC134" s="1571"/>
      <c r="AD134" s="1572"/>
      <c r="AE134" s="1572"/>
      <c r="AF134" s="1572"/>
      <c r="AG134" s="1572"/>
      <c r="AH134" s="1572"/>
      <c r="AI134" s="1572"/>
      <c r="AJ134" s="1572"/>
      <c r="AK134" s="1572"/>
      <c r="AL134" s="1572"/>
      <c r="AM134" s="1572"/>
      <c r="AN134" s="1572"/>
      <c r="AO134" s="1572"/>
      <c r="AP134" s="1572"/>
      <c r="AQ134" s="1572"/>
      <c r="AR134" s="1572"/>
      <c r="AS134" s="1572"/>
      <c r="AT134" s="1573"/>
      <c r="AU134" s="1571"/>
      <c r="AV134" s="1572"/>
      <c r="AW134" s="1572"/>
      <c r="AX134" s="1572"/>
      <c r="AY134" s="1572"/>
      <c r="AZ134" s="1572"/>
      <c r="BA134" s="1572"/>
      <c r="BB134" s="1572"/>
      <c r="BC134" s="1572"/>
      <c r="BD134" s="1572"/>
      <c r="BE134" s="1572"/>
      <c r="BF134" s="1572"/>
      <c r="BG134" s="1572"/>
      <c r="BH134" s="1572"/>
      <c r="BI134" s="1572"/>
      <c r="BJ134" s="1572"/>
      <c r="BK134" s="1572"/>
      <c r="BL134" s="1572"/>
      <c r="BM134" s="1572"/>
      <c r="BN134" s="1572"/>
      <c r="BO134" s="1572"/>
      <c r="BP134" s="1572"/>
      <c r="BQ134" s="1572"/>
      <c r="BR134" s="2"/>
      <c r="BS134" s="2"/>
      <c r="BT134" s="1730"/>
      <c r="BU134" s="1731"/>
      <c r="BV134" s="1731"/>
      <c r="BW134" s="1731"/>
      <c r="BX134" s="1731"/>
      <c r="BY134" s="1731"/>
      <c r="BZ134" s="1457" t="s">
        <v>52</v>
      </c>
      <c r="CA134" s="1458"/>
      <c r="CB134" s="1458"/>
      <c r="CC134" s="1458"/>
      <c r="CD134" s="1458"/>
      <c r="CE134" s="1458"/>
      <c r="CF134" s="1458"/>
      <c r="CG134" s="1458"/>
      <c r="CH134" s="1458"/>
      <c r="CI134" s="1458"/>
      <c r="CJ134" s="1768" t="s">
        <v>53</v>
      </c>
      <c r="CK134" s="1769"/>
      <c r="CL134" s="1770"/>
      <c r="CM134" s="1354" t="str">
        <f>IF(入力シート!C78="","",IF(入力シート!C78="通常","","1"))</f>
        <v/>
      </c>
      <c r="CN134" s="1354"/>
      <c r="CO134" s="1490"/>
      <c r="CP134" s="1474" t="s">
        <v>449</v>
      </c>
      <c r="CQ134" s="1475"/>
      <c r="CR134" s="1475"/>
      <c r="CS134" s="1476"/>
      <c r="CT134" s="1224" t="str">
        <f>IF(入力シート!J78="","",入力シート!J78)</f>
        <v/>
      </c>
      <c r="CU134" s="1225"/>
      <c r="CV134" s="1225"/>
      <c r="CW134" s="1225"/>
      <c r="CX134" s="1225"/>
      <c r="CY134" s="1225"/>
      <c r="CZ134" s="1225"/>
      <c r="DA134" s="1225"/>
      <c r="DB134" s="1225"/>
      <c r="DC134" s="1225"/>
      <c r="DD134" s="1225"/>
      <c r="DE134" s="1225"/>
      <c r="DF134" s="1225"/>
      <c r="DG134" s="1225"/>
      <c r="DH134" s="1225"/>
      <c r="DI134" s="1225"/>
      <c r="DJ134" s="1225"/>
      <c r="DK134" s="1225"/>
      <c r="DL134" s="1226"/>
      <c r="DM134" s="1227"/>
      <c r="DN134" s="2"/>
      <c r="DO134" s="1359"/>
      <c r="DP134" s="1202"/>
      <c r="DQ134" s="1202"/>
      <c r="DR134" s="1202"/>
      <c r="DS134" s="1202"/>
      <c r="DT134" s="1202"/>
      <c r="DU134" s="1202"/>
      <c r="DV134" s="1202"/>
      <c r="DW134" s="1202"/>
      <c r="DX134" s="1202"/>
      <c r="DY134" s="1202"/>
      <c r="DZ134" s="1202"/>
      <c r="EA134" s="1202"/>
      <c r="EB134" s="1202"/>
      <c r="EC134" s="1202"/>
      <c r="ED134" s="1202"/>
      <c r="EE134" s="1202"/>
      <c r="EF134" s="1202"/>
      <c r="EG134" s="1202"/>
      <c r="EH134" s="1202"/>
      <c r="EI134" s="1202"/>
      <c r="EJ134" s="1202"/>
      <c r="EK134" s="1202"/>
      <c r="EL134" s="1202"/>
      <c r="EM134" s="1202"/>
      <c r="EN134" s="1202"/>
      <c r="EO134" s="1202"/>
      <c r="EP134" s="1202"/>
      <c r="EQ134" s="1202"/>
      <c r="ER134" s="1202"/>
      <c r="ES134" s="1386"/>
      <c r="ET134" s="1387"/>
      <c r="EU134" s="1387"/>
      <c r="EV134" s="1387"/>
      <c r="EW134" s="1387"/>
      <c r="EX134" s="1387"/>
      <c r="EY134" s="1387"/>
      <c r="EZ134" s="1387"/>
      <c r="FA134" s="1387"/>
      <c r="FB134" s="1387"/>
      <c r="FC134" s="1387"/>
      <c r="FD134" s="1387"/>
      <c r="FE134" s="1387"/>
      <c r="FF134" s="1387"/>
      <c r="FG134" s="1387"/>
      <c r="FH134" s="1387"/>
      <c r="FI134" s="1387"/>
      <c r="FJ134" s="1387"/>
      <c r="FK134" s="1387"/>
      <c r="FL134" s="1387"/>
      <c r="FM134" s="1387"/>
      <c r="FN134" s="1387"/>
      <c r="FO134" s="1387"/>
      <c r="FP134" s="1387"/>
      <c r="FQ134" s="1387"/>
      <c r="FR134" s="1387"/>
      <c r="FS134" s="1387"/>
      <c r="FT134" s="1387"/>
      <c r="FU134" s="1797"/>
      <c r="FV134" s="1798"/>
      <c r="FW134" s="2"/>
      <c r="FX134" s="2"/>
      <c r="FY134" s="2"/>
      <c r="FZ134" s="2"/>
      <c r="GA134" s="2"/>
      <c r="GB134" s="1855"/>
      <c r="GC134" s="1300"/>
      <c r="GD134" s="1300"/>
      <c r="GE134" s="1300"/>
      <c r="GF134" s="1300"/>
      <c r="GG134" s="1300"/>
      <c r="GH134" s="1300"/>
      <c r="GI134" s="1300"/>
      <c r="GJ134" s="1300"/>
      <c r="GK134" s="1300"/>
      <c r="GL134" s="1300"/>
      <c r="GM134" s="1300"/>
      <c r="GN134" s="1300"/>
      <c r="GO134" s="1857"/>
      <c r="GP134" s="1858"/>
      <c r="GQ134" s="1858"/>
      <c r="GR134" s="1858"/>
      <c r="GS134" s="1858"/>
      <c r="GT134" s="1858"/>
      <c r="GU134" s="1858"/>
      <c r="GV134" s="1858"/>
      <c r="GW134" s="1858"/>
      <c r="GX134" s="1858"/>
      <c r="GY134" s="1858"/>
      <c r="GZ134" s="1859"/>
      <c r="HA134" s="1494"/>
      <c r="HB134" s="1494"/>
      <c r="HC134" s="1494"/>
      <c r="HD134" s="1494"/>
      <c r="HE134" s="1494"/>
      <c r="HF134" s="1494"/>
      <c r="HG134" s="1494"/>
      <c r="HH134" s="1494"/>
      <c r="HI134" s="1494"/>
      <c r="HJ134" s="1494"/>
      <c r="HK134" s="1383"/>
      <c r="HL134" s="1383"/>
      <c r="HM134" s="1383"/>
      <c r="HN134" s="1383"/>
      <c r="HO134" s="1383"/>
      <c r="HP134" s="1383"/>
      <c r="HQ134" s="1383"/>
      <c r="HR134" s="1383"/>
      <c r="HS134" s="1383"/>
      <c r="HT134" s="1383"/>
      <c r="HU134" s="1383"/>
      <c r="HV134" s="1383"/>
      <c r="HW134" s="1383"/>
      <c r="HX134" s="1300"/>
      <c r="HY134" s="1780"/>
      <c r="HZ134" s="3"/>
    </row>
    <row r="135" spans="1:234" ht="6" customHeight="1">
      <c r="A135" s="1566"/>
      <c r="B135" s="1566"/>
      <c r="C135" s="1566"/>
      <c r="D135" s="1566"/>
      <c r="E135" s="1566"/>
      <c r="F135" s="1566"/>
      <c r="G135" s="1566"/>
      <c r="H135" s="1566"/>
      <c r="I135" s="1566"/>
      <c r="J135" s="1567"/>
      <c r="K135" s="1574"/>
      <c r="L135" s="1575"/>
      <c r="M135" s="1575"/>
      <c r="N135" s="1575"/>
      <c r="O135" s="1575"/>
      <c r="P135" s="1575"/>
      <c r="Q135" s="1575"/>
      <c r="R135" s="1575"/>
      <c r="S135" s="1575"/>
      <c r="T135" s="1575"/>
      <c r="U135" s="1575"/>
      <c r="V135" s="1575"/>
      <c r="W135" s="1575"/>
      <c r="X135" s="1575"/>
      <c r="Y135" s="1575"/>
      <c r="Z135" s="1575"/>
      <c r="AA135" s="1575"/>
      <c r="AB135" s="1576"/>
      <c r="AC135" s="1574"/>
      <c r="AD135" s="1575"/>
      <c r="AE135" s="1575"/>
      <c r="AF135" s="1575"/>
      <c r="AG135" s="1575"/>
      <c r="AH135" s="1575"/>
      <c r="AI135" s="1575"/>
      <c r="AJ135" s="1575"/>
      <c r="AK135" s="1575"/>
      <c r="AL135" s="1575"/>
      <c r="AM135" s="1575"/>
      <c r="AN135" s="1575"/>
      <c r="AO135" s="1575"/>
      <c r="AP135" s="1575"/>
      <c r="AQ135" s="1575"/>
      <c r="AR135" s="1575"/>
      <c r="AS135" s="1575"/>
      <c r="AT135" s="1576"/>
      <c r="AU135" s="1574"/>
      <c r="AV135" s="1575"/>
      <c r="AW135" s="1575"/>
      <c r="AX135" s="1575"/>
      <c r="AY135" s="1575"/>
      <c r="AZ135" s="1575"/>
      <c r="BA135" s="1575"/>
      <c r="BB135" s="1575"/>
      <c r="BC135" s="1575"/>
      <c r="BD135" s="1575"/>
      <c r="BE135" s="1575"/>
      <c r="BF135" s="1575"/>
      <c r="BG135" s="1575"/>
      <c r="BH135" s="1575"/>
      <c r="BI135" s="1575"/>
      <c r="BJ135" s="1575"/>
      <c r="BK135" s="1575"/>
      <c r="BL135" s="1575"/>
      <c r="BM135" s="1575"/>
      <c r="BN135" s="1575"/>
      <c r="BO135" s="1575"/>
      <c r="BP135" s="1575"/>
      <c r="BQ135" s="1575"/>
      <c r="BR135" s="2"/>
      <c r="BS135" s="2"/>
      <c r="BT135" s="1730"/>
      <c r="BU135" s="1731"/>
      <c r="BV135" s="1731"/>
      <c r="BW135" s="1731"/>
      <c r="BX135" s="1731"/>
      <c r="BY135" s="1731"/>
      <c r="BZ135" s="1460"/>
      <c r="CA135" s="1461"/>
      <c r="CB135" s="1461"/>
      <c r="CC135" s="1461"/>
      <c r="CD135" s="1461"/>
      <c r="CE135" s="1461"/>
      <c r="CF135" s="1461"/>
      <c r="CG135" s="1461"/>
      <c r="CH135" s="1461"/>
      <c r="CI135" s="1461"/>
      <c r="CJ135" s="1771"/>
      <c r="CK135" s="1772"/>
      <c r="CL135" s="1773"/>
      <c r="CM135" s="1356"/>
      <c r="CN135" s="1356"/>
      <c r="CO135" s="1430"/>
      <c r="CP135" s="1474"/>
      <c r="CQ135" s="1475"/>
      <c r="CR135" s="1475"/>
      <c r="CS135" s="1476"/>
      <c r="CT135" s="1224"/>
      <c r="CU135" s="1225"/>
      <c r="CV135" s="1225"/>
      <c r="CW135" s="1225"/>
      <c r="CX135" s="1225"/>
      <c r="CY135" s="1225"/>
      <c r="CZ135" s="1225"/>
      <c r="DA135" s="1225"/>
      <c r="DB135" s="1225"/>
      <c r="DC135" s="1225"/>
      <c r="DD135" s="1225"/>
      <c r="DE135" s="1225"/>
      <c r="DF135" s="1225"/>
      <c r="DG135" s="1225"/>
      <c r="DH135" s="1225"/>
      <c r="DI135" s="1225"/>
      <c r="DJ135" s="1225"/>
      <c r="DK135" s="1225"/>
      <c r="DL135" s="1228"/>
      <c r="DM135" s="1229"/>
      <c r="DN135" s="2"/>
      <c r="DO135" s="1358" t="s">
        <v>146</v>
      </c>
      <c r="DP135" s="1201"/>
      <c r="DQ135" s="1201"/>
      <c r="DR135" s="1201"/>
      <c r="DS135" s="1201"/>
      <c r="DT135" s="1201"/>
      <c r="DU135" s="1201"/>
      <c r="DV135" s="1201"/>
      <c r="DW135" s="1201"/>
      <c r="DX135" s="1201"/>
      <c r="DY135" s="1201"/>
      <c r="DZ135" s="1201"/>
      <c r="EA135" s="1201"/>
      <c r="EB135" s="1201"/>
      <c r="EC135" s="1201"/>
      <c r="ED135" s="1201"/>
      <c r="EE135" s="1201"/>
      <c r="EF135" s="1201"/>
      <c r="EG135" s="1201"/>
      <c r="EH135" s="1201"/>
      <c r="EI135" s="1201"/>
      <c r="EJ135" s="1201"/>
      <c r="EK135" s="1201"/>
      <c r="EL135" s="1201"/>
      <c r="EM135" s="1201"/>
      <c r="EN135" s="1201"/>
      <c r="EO135" s="1201"/>
      <c r="EP135" s="1201"/>
      <c r="EQ135" s="1201"/>
      <c r="ER135" s="1201"/>
      <c r="ES135" s="1293"/>
      <c r="ET135" s="1145"/>
      <c r="EU135" s="1145"/>
      <c r="EV135" s="1145"/>
      <c r="EW135" s="1145"/>
      <c r="EX135" s="1145"/>
      <c r="EY135" s="1145"/>
      <c r="EZ135" s="1145"/>
      <c r="FA135" s="1145"/>
      <c r="FB135" s="1145"/>
      <c r="FC135" s="1145"/>
      <c r="FD135" s="1145"/>
      <c r="FE135" s="1145"/>
      <c r="FF135" s="1145"/>
      <c r="FG135" s="1145"/>
      <c r="FH135" s="1145"/>
      <c r="FI135" s="1145"/>
      <c r="FJ135" s="1145"/>
      <c r="FK135" s="1145"/>
      <c r="FL135" s="1145"/>
      <c r="FM135" s="1145"/>
      <c r="FN135" s="1145"/>
      <c r="FO135" s="1145"/>
      <c r="FP135" s="1145"/>
      <c r="FQ135" s="1145"/>
      <c r="FR135" s="1145"/>
      <c r="FS135" s="1145"/>
      <c r="FT135" s="1145"/>
      <c r="FU135" s="1246"/>
      <c r="FV135" s="1247"/>
      <c r="FW135" s="9"/>
      <c r="FX135" s="10"/>
      <c r="FY135" s="10"/>
      <c r="FZ135" s="2"/>
      <c r="GA135" s="2"/>
      <c r="GB135" s="1855"/>
      <c r="GC135" s="1300"/>
      <c r="GD135" s="1300"/>
      <c r="GE135" s="1300"/>
      <c r="GF135" s="1300"/>
      <c r="GG135" s="1300"/>
      <c r="GH135" s="1300"/>
      <c r="GI135" s="1300"/>
      <c r="GJ135" s="1300"/>
      <c r="GK135" s="1300"/>
      <c r="GL135" s="1300"/>
      <c r="GM135" s="1300"/>
      <c r="GN135" s="1300"/>
      <c r="GO135" s="1857"/>
      <c r="GP135" s="1858"/>
      <c r="GQ135" s="1858"/>
      <c r="GR135" s="1858"/>
      <c r="GS135" s="1858"/>
      <c r="GT135" s="1858"/>
      <c r="GU135" s="1858"/>
      <c r="GV135" s="1858"/>
      <c r="GW135" s="1858"/>
      <c r="GX135" s="1858"/>
      <c r="GY135" s="1858"/>
      <c r="GZ135" s="1859"/>
      <c r="HA135" s="1494"/>
      <c r="HB135" s="1494"/>
      <c r="HC135" s="1494"/>
      <c r="HD135" s="1494"/>
      <c r="HE135" s="1494"/>
      <c r="HF135" s="1494"/>
      <c r="HG135" s="1494"/>
      <c r="HH135" s="1494"/>
      <c r="HI135" s="1494"/>
      <c r="HJ135" s="1494"/>
      <c r="HK135" s="1383"/>
      <c r="HL135" s="1383"/>
      <c r="HM135" s="1383"/>
      <c r="HN135" s="1383"/>
      <c r="HO135" s="1383"/>
      <c r="HP135" s="1383"/>
      <c r="HQ135" s="1383"/>
      <c r="HR135" s="1383"/>
      <c r="HS135" s="1383"/>
      <c r="HT135" s="1383"/>
      <c r="HU135" s="1383"/>
      <c r="HV135" s="1383"/>
      <c r="HW135" s="1383"/>
      <c r="HX135" s="1300"/>
      <c r="HY135" s="1780"/>
      <c r="HZ135" s="3"/>
    </row>
    <row r="136" spans="1:234" ht="6" customHeight="1">
      <c r="A136" s="1566"/>
      <c r="B136" s="1566"/>
      <c r="C136" s="1566"/>
      <c r="D136" s="1566"/>
      <c r="E136" s="1566"/>
      <c r="F136" s="1566"/>
      <c r="G136" s="1566"/>
      <c r="H136" s="1566"/>
      <c r="I136" s="1566"/>
      <c r="J136" s="1567"/>
      <c r="K136" s="1256" t="s">
        <v>67</v>
      </c>
      <c r="L136" s="1257"/>
      <c r="M136" s="1257"/>
      <c r="N136" s="1257"/>
      <c r="O136" s="1257"/>
      <c r="P136" s="1257"/>
      <c r="Q136" s="1257"/>
      <c r="R136" s="1257"/>
      <c r="S136" s="1257"/>
      <c r="T136" s="1257"/>
      <c r="U136" s="1257"/>
      <c r="V136" s="1257"/>
      <c r="W136" s="1257"/>
      <c r="X136" s="1257"/>
      <c r="Y136" s="1257"/>
      <c r="Z136" s="1257"/>
      <c r="AA136" s="1257"/>
      <c r="AB136" s="1258"/>
      <c r="AC136" s="1215" t="s">
        <v>68</v>
      </c>
      <c r="AD136" s="1216"/>
      <c r="AE136" s="1216"/>
      <c r="AF136" s="1216"/>
      <c r="AG136" s="1216"/>
      <c r="AH136" s="1216"/>
      <c r="AI136" s="1216"/>
      <c r="AJ136" s="1216"/>
      <c r="AK136" s="1216"/>
      <c r="AL136" s="1216"/>
      <c r="AM136" s="1216"/>
      <c r="AN136" s="1216"/>
      <c r="AO136" s="1216"/>
      <c r="AP136" s="1216"/>
      <c r="AQ136" s="1216"/>
      <c r="AR136" s="1216"/>
      <c r="AS136" s="1216"/>
      <c r="AT136" s="1418"/>
      <c r="AU136" s="2006" t="s">
        <v>69</v>
      </c>
      <c r="AV136" s="2007"/>
      <c r="AW136" s="2007"/>
      <c r="AX136" s="2007"/>
      <c r="AY136" s="2007"/>
      <c r="AZ136" s="2007"/>
      <c r="BA136" s="2007"/>
      <c r="BB136" s="2007"/>
      <c r="BC136" s="2007"/>
      <c r="BD136" s="2007"/>
      <c r="BE136" s="2007"/>
      <c r="BF136" s="2007"/>
      <c r="BG136" s="2007"/>
      <c r="BH136" s="2007"/>
      <c r="BI136" s="2007"/>
      <c r="BJ136" s="2007"/>
      <c r="BK136" s="2007"/>
      <c r="BL136" s="2007"/>
      <c r="BM136" s="2007"/>
      <c r="BN136" s="2007"/>
      <c r="BO136" s="2007"/>
      <c r="BP136" s="2007"/>
      <c r="BQ136" s="2008"/>
      <c r="BR136" s="2"/>
      <c r="BS136" s="2"/>
      <c r="BT136" s="1730"/>
      <c r="BU136" s="1731"/>
      <c r="BV136" s="1731"/>
      <c r="BW136" s="1731"/>
      <c r="BX136" s="1731"/>
      <c r="BY136" s="1731"/>
      <c r="BZ136" s="1463"/>
      <c r="CA136" s="1464"/>
      <c r="CB136" s="1464"/>
      <c r="CC136" s="1464"/>
      <c r="CD136" s="1464"/>
      <c r="CE136" s="1464"/>
      <c r="CF136" s="1464"/>
      <c r="CG136" s="1464"/>
      <c r="CH136" s="1464"/>
      <c r="CI136" s="1464"/>
      <c r="CJ136" s="1774"/>
      <c r="CK136" s="1775"/>
      <c r="CL136" s="1776"/>
      <c r="CM136" s="1489"/>
      <c r="CN136" s="1489"/>
      <c r="CO136" s="1432"/>
      <c r="CP136" s="1474"/>
      <c r="CQ136" s="1475"/>
      <c r="CR136" s="1475"/>
      <c r="CS136" s="1476"/>
      <c r="CT136" s="1224"/>
      <c r="CU136" s="1225"/>
      <c r="CV136" s="1225"/>
      <c r="CW136" s="1225"/>
      <c r="CX136" s="1225"/>
      <c r="CY136" s="1225"/>
      <c r="CZ136" s="1225"/>
      <c r="DA136" s="1225"/>
      <c r="DB136" s="1225"/>
      <c r="DC136" s="1225"/>
      <c r="DD136" s="1225"/>
      <c r="DE136" s="1225"/>
      <c r="DF136" s="1225"/>
      <c r="DG136" s="1225"/>
      <c r="DH136" s="1225"/>
      <c r="DI136" s="1225"/>
      <c r="DJ136" s="1225"/>
      <c r="DK136" s="1225"/>
      <c r="DL136" s="1228"/>
      <c r="DM136" s="1229"/>
      <c r="DN136" s="2"/>
      <c r="DO136" s="1359"/>
      <c r="DP136" s="1202"/>
      <c r="DQ136" s="1202"/>
      <c r="DR136" s="1202"/>
      <c r="DS136" s="1202"/>
      <c r="DT136" s="1202"/>
      <c r="DU136" s="1202"/>
      <c r="DV136" s="1202"/>
      <c r="DW136" s="1202"/>
      <c r="DX136" s="1202"/>
      <c r="DY136" s="1202"/>
      <c r="DZ136" s="1202"/>
      <c r="EA136" s="1202"/>
      <c r="EB136" s="1202"/>
      <c r="EC136" s="1202"/>
      <c r="ED136" s="1202"/>
      <c r="EE136" s="1202"/>
      <c r="EF136" s="1202"/>
      <c r="EG136" s="1202"/>
      <c r="EH136" s="1202"/>
      <c r="EI136" s="1202"/>
      <c r="EJ136" s="1202"/>
      <c r="EK136" s="1202"/>
      <c r="EL136" s="1202"/>
      <c r="EM136" s="1202"/>
      <c r="EN136" s="1202"/>
      <c r="EO136" s="1202"/>
      <c r="EP136" s="1202"/>
      <c r="EQ136" s="1202"/>
      <c r="ER136" s="1202"/>
      <c r="ES136" s="1294"/>
      <c r="ET136" s="1246"/>
      <c r="EU136" s="1246"/>
      <c r="EV136" s="1246"/>
      <c r="EW136" s="1246"/>
      <c r="EX136" s="1246"/>
      <c r="EY136" s="1246"/>
      <c r="EZ136" s="1246"/>
      <c r="FA136" s="1246"/>
      <c r="FB136" s="1246"/>
      <c r="FC136" s="1246"/>
      <c r="FD136" s="1246"/>
      <c r="FE136" s="1246"/>
      <c r="FF136" s="1246"/>
      <c r="FG136" s="1246"/>
      <c r="FH136" s="1246"/>
      <c r="FI136" s="1246"/>
      <c r="FJ136" s="1246"/>
      <c r="FK136" s="1246"/>
      <c r="FL136" s="1246"/>
      <c r="FM136" s="1246"/>
      <c r="FN136" s="1246"/>
      <c r="FO136" s="1246"/>
      <c r="FP136" s="1246"/>
      <c r="FQ136" s="1246"/>
      <c r="FR136" s="1246"/>
      <c r="FS136" s="1246"/>
      <c r="FT136" s="1246"/>
      <c r="FU136" s="1246"/>
      <c r="FV136" s="1247"/>
      <c r="FW136" s="9"/>
      <c r="FX136" s="10"/>
      <c r="FY136" s="10"/>
      <c r="FZ136" s="2"/>
      <c r="GA136" s="2"/>
      <c r="GB136" s="1855"/>
      <c r="GC136" s="1300"/>
      <c r="GD136" s="1300"/>
      <c r="GE136" s="1300"/>
      <c r="GF136" s="1300"/>
      <c r="GG136" s="1300"/>
      <c r="GH136" s="1300"/>
      <c r="GI136" s="1300"/>
      <c r="GJ136" s="1300"/>
      <c r="GK136" s="1300"/>
      <c r="GL136" s="1300"/>
      <c r="GM136" s="1300"/>
      <c r="GN136" s="1300"/>
      <c r="GO136" s="1857"/>
      <c r="GP136" s="1858"/>
      <c r="GQ136" s="1858"/>
      <c r="GR136" s="1858"/>
      <c r="GS136" s="1858"/>
      <c r="GT136" s="1858"/>
      <c r="GU136" s="1858"/>
      <c r="GV136" s="1858"/>
      <c r="GW136" s="1858"/>
      <c r="GX136" s="1858"/>
      <c r="GY136" s="1858"/>
      <c r="GZ136" s="1859"/>
      <c r="HA136" s="1494"/>
      <c r="HB136" s="1494"/>
      <c r="HC136" s="1494"/>
      <c r="HD136" s="1494"/>
      <c r="HE136" s="1494"/>
      <c r="HF136" s="1494"/>
      <c r="HG136" s="1494"/>
      <c r="HH136" s="1494"/>
      <c r="HI136" s="1494"/>
      <c r="HJ136" s="1494"/>
      <c r="HK136" s="1383"/>
      <c r="HL136" s="1383"/>
      <c r="HM136" s="1383"/>
      <c r="HN136" s="1383"/>
      <c r="HO136" s="1383"/>
      <c r="HP136" s="1383"/>
      <c r="HQ136" s="1383"/>
      <c r="HR136" s="1383"/>
      <c r="HS136" s="1383"/>
      <c r="HT136" s="1383"/>
      <c r="HU136" s="1383"/>
      <c r="HV136" s="1383"/>
      <c r="HW136" s="1383"/>
      <c r="HX136" s="1300"/>
      <c r="HY136" s="1780"/>
      <c r="HZ136" s="3"/>
    </row>
    <row r="137" spans="1:234" ht="6" customHeight="1">
      <c r="A137" s="1566"/>
      <c r="B137" s="1566"/>
      <c r="C137" s="1566"/>
      <c r="D137" s="1566"/>
      <c r="E137" s="1566"/>
      <c r="F137" s="1566"/>
      <c r="G137" s="1566"/>
      <c r="H137" s="1566"/>
      <c r="I137" s="1566"/>
      <c r="J137" s="1567"/>
      <c r="K137" s="1172"/>
      <c r="L137" s="1173"/>
      <c r="M137" s="1173"/>
      <c r="N137" s="1173"/>
      <c r="O137" s="1173"/>
      <c r="P137" s="1173"/>
      <c r="Q137" s="1173"/>
      <c r="R137" s="1173"/>
      <c r="S137" s="1173"/>
      <c r="T137" s="1173"/>
      <c r="U137" s="1173"/>
      <c r="V137" s="1173"/>
      <c r="W137" s="1173"/>
      <c r="X137" s="1173"/>
      <c r="Y137" s="1173"/>
      <c r="Z137" s="1173"/>
      <c r="AA137" s="1173"/>
      <c r="AB137" s="1260"/>
      <c r="AC137" s="1218"/>
      <c r="AD137" s="1219"/>
      <c r="AE137" s="1219"/>
      <c r="AF137" s="1219"/>
      <c r="AG137" s="1219"/>
      <c r="AH137" s="1219"/>
      <c r="AI137" s="1219"/>
      <c r="AJ137" s="1219"/>
      <c r="AK137" s="1219"/>
      <c r="AL137" s="1219"/>
      <c r="AM137" s="1219"/>
      <c r="AN137" s="1219"/>
      <c r="AO137" s="1219"/>
      <c r="AP137" s="1219"/>
      <c r="AQ137" s="1219"/>
      <c r="AR137" s="1219"/>
      <c r="AS137" s="1219"/>
      <c r="AT137" s="1419"/>
      <c r="AU137" s="2009"/>
      <c r="AV137" s="2010"/>
      <c r="AW137" s="2010"/>
      <c r="AX137" s="2010"/>
      <c r="AY137" s="2010"/>
      <c r="AZ137" s="2010"/>
      <c r="BA137" s="2010"/>
      <c r="BB137" s="2010"/>
      <c r="BC137" s="2010"/>
      <c r="BD137" s="2010"/>
      <c r="BE137" s="2010"/>
      <c r="BF137" s="2010"/>
      <c r="BG137" s="2010"/>
      <c r="BH137" s="2010"/>
      <c r="BI137" s="2010"/>
      <c r="BJ137" s="2010"/>
      <c r="BK137" s="2010"/>
      <c r="BL137" s="2010"/>
      <c r="BM137" s="2010"/>
      <c r="BN137" s="2010"/>
      <c r="BO137" s="2010"/>
      <c r="BP137" s="2010"/>
      <c r="BQ137" s="2011"/>
      <c r="BR137" s="2"/>
      <c r="BS137" s="2"/>
      <c r="BT137" s="1730"/>
      <c r="BU137" s="1731"/>
      <c r="BV137" s="1731"/>
      <c r="BW137" s="1731"/>
      <c r="BX137" s="1731"/>
      <c r="BY137" s="1731"/>
      <c r="BZ137" s="1921" t="s">
        <v>516</v>
      </c>
      <c r="CA137" s="1754"/>
      <c r="CB137" s="1754"/>
      <c r="CC137" s="1754"/>
      <c r="CD137" s="1754"/>
      <c r="CE137" s="1754"/>
      <c r="CF137" s="1754"/>
      <c r="CG137" s="1754"/>
      <c r="CH137" s="1754"/>
      <c r="CI137" s="1754"/>
      <c r="CJ137" s="1754"/>
      <c r="CK137" s="1754"/>
      <c r="CL137" s="1754"/>
      <c r="CM137" s="1754"/>
      <c r="CN137" s="1754"/>
      <c r="CO137" s="1755"/>
      <c r="CP137" s="1474" t="s">
        <v>450</v>
      </c>
      <c r="CQ137" s="1475"/>
      <c r="CR137" s="1475"/>
      <c r="CS137" s="1476"/>
      <c r="CT137" s="1224" t="str">
        <f>IF(入力シート!C6="","",SUM(CT128:DK136))</f>
        <v/>
      </c>
      <c r="CU137" s="1225"/>
      <c r="CV137" s="1225"/>
      <c r="CW137" s="1225"/>
      <c r="CX137" s="1225"/>
      <c r="CY137" s="1225"/>
      <c r="CZ137" s="1225"/>
      <c r="DA137" s="1225"/>
      <c r="DB137" s="1225"/>
      <c r="DC137" s="1225"/>
      <c r="DD137" s="1225"/>
      <c r="DE137" s="1225"/>
      <c r="DF137" s="1225"/>
      <c r="DG137" s="1225"/>
      <c r="DH137" s="1225"/>
      <c r="DI137" s="1225"/>
      <c r="DJ137" s="1225"/>
      <c r="DK137" s="1225"/>
      <c r="DL137" s="1226"/>
      <c r="DM137" s="1227"/>
      <c r="DN137" s="2"/>
      <c r="DO137" s="1359"/>
      <c r="DP137" s="1202"/>
      <c r="DQ137" s="1202"/>
      <c r="DR137" s="1202"/>
      <c r="DS137" s="1202"/>
      <c r="DT137" s="1202"/>
      <c r="DU137" s="1202"/>
      <c r="DV137" s="1202"/>
      <c r="DW137" s="1202"/>
      <c r="DX137" s="1202"/>
      <c r="DY137" s="1202"/>
      <c r="DZ137" s="1202"/>
      <c r="EA137" s="1202"/>
      <c r="EB137" s="1202"/>
      <c r="EC137" s="1202"/>
      <c r="ED137" s="1202"/>
      <c r="EE137" s="1202"/>
      <c r="EF137" s="1202"/>
      <c r="EG137" s="1202"/>
      <c r="EH137" s="1202"/>
      <c r="EI137" s="1202"/>
      <c r="EJ137" s="1202"/>
      <c r="EK137" s="1202"/>
      <c r="EL137" s="1202"/>
      <c r="EM137" s="1202"/>
      <c r="EN137" s="1202"/>
      <c r="EO137" s="1202"/>
      <c r="EP137" s="1202"/>
      <c r="EQ137" s="1202"/>
      <c r="ER137" s="1202"/>
      <c r="ES137" s="1294"/>
      <c r="ET137" s="1246"/>
      <c r="EU137" s="1246"/>
      <c r="EV137" s="1246"/>
      <c r="EW137" s="1246"/>
      <c r="EX137" s="1246"/>
      <c r="EY137" s="1246"/>
      <c r="EZ137" s="1246"/>
      <c r="FA137" s="1246"/>
      <c r="FB137" s="1246"/>
      <c r="FC137" s="1246"/>
      <c r="FD137" s="1246"/>
      <c r="FE137" s="1246"/>
      <c r="FF137" s="1246"/>
      <c r="FG137" s="1246"/>
      <c r="FH137" s="1246"/>
      <c r="FI137" s="1246"/>
      <c r="FJ137" s="1246"/>
      <c r="FK137" s="1246"/>
      <c r="FL137" s="1246"/>
      <c r="FM137" s="1246"/>
      <c r="FN137" s="1246"/>
      <c r="FO137" s="1246"/>
      <c r="FP137" s="1246"/>
      <c r="FQ137" s="1246"/>
      <c r="FR137" s="1246"/>
      <c r="FS137" s="1246"/>
      <c r="FT137" s="1246"/>
      <c r="FU137" s="1246"/>
      <c r="FV137" s="1247"/>
      <c r="FW137" s="9"/>
      <c r="FX137" s="10"/>
      <c r="FY137" s="10"/>
      <c r="FZ137" s="2"/>
      <c r="GA137" s="2"/>
      <c r="GB137" s="1855"/>
      <c r="GC137" s="1300"/>
      <c r="GD137" s="1300"/>
      <c r="GE137" s="1300"/>
      <c r="GF137" s="1300"/>
      <c r="GG137" s="1300"/>
      <c r="GH137" s="1300"/>
      <c r="GI137" s="1300"/>
      <c r="GJ137" s="1300"/>
      <c r="GK137" s="1300"/>
      <c r="GL137" s="1300"/>
      <c r="GM137" s="1300"/>
      <c r="GN137" s="1300"/>
      <c r="GO137" s="1857" t="s">
        <v>150</v>
      </c>
      <c r="GP137" s="1858"/>
      <c r="GQ137" s="1858"/>
      <c r="GR137" s="1858"/>
      <c r="GS137" s="1858"/>
      <c r="GT137" s="1858"/>
      <c r="GU137" s="1858"/>
      <c r="GV137" s="1858"/>
      <c r="GW137" s="1858"/>
      <c r="GX137" s="1858"/>
      <c r="GY137" s="1858"/>
      <c r="GZ137" s="1859"/>
      <c r="HA137" s="1534" t="str">
        <f>IF(入力シート!E106="",IF(入力シート!I106="","",入力シート!I106),入力シート!E106)</f>
        <v/>
      </c>
      <c r="HB137" s="1534"/>
      <c r="HC137" s="1534"/>
      <c r="HD137" s="1534"/>
      <c r="HE137" s="1534"/>
      <c r="HF137" s="1534"/>
      <c r="HG137" s="1534"/>
      <c r="HH137" s="1534"/>
      <c r="HI137" s="1534"/>
      <c r="HJ137" s="1534"/>
      <c r="HK137" s="1381" t="str">
        <f>IF(入力シート!J107=0,"",入力シート!J107)</f>
        <v/>
      </c>
      <c r="HL137" s="1381"/>
      <c r="HM137" s="1381"/>
      <c r="HN137" s="1381"/>
      <c r="HO137" s="1381"/>
      <c r="HP137" s="1381"/>
      <c r="HQ137" s="1381"/>
      <c r="HR137" s="1381"/>
      <c r="HS137" s="1381"/>
      <c r="HT137" s="1381"/>
      <c r="HU137" s="1381"/>
      <c r="HV137" s="1381"/>
      <c r="HW137" s="1381"/>
      <c r="HX137" s="1298"/>
      <c r="HY137" s="1779"/>
      <c r="HZ137" s="3"/>
    </row>
    <row r="138" spans="1:234" ht="6" customHeight="1">
      <c r="A138" s="1566"/>
      <c r="B138" s="1566"/>
      <c r="C138" s="1566"/>
      <c r="D138" s="1566"/>
      <c r="E138" s="1566"/>
      <c r="F138" s="1566"/>
      <c r="G138" s="1566"/>
      <c r="H138" s="1566"/>
      <c r="I138" s="1566"/>
      <c r="J138" s="1567"/>
      <c r="K138" s="1207" t="str">
        <f>IF(入力シート!F97="","",入力シート!F97)</f>
        <v/>
      </c>
      <c r="L138" s="1208"/>
      <c r="M138" s="1208"/>
      <c r="N138" s="1208"/>
      <c r="O138" s="1208"/>
      <c r="P138" s="1208"/>
      <c r="Q138" s="1208"/>
      <c r="R138" s="1208"/>
      <c r="S138" s="1208"/>
      <c r="T138" s="1208"/>
      <c r="U138" s="1208"/>
      <c r="V138" s="1208"/>
      <c r="W138" s="1208"/>
      <c r="X138" s="1208"/>
      <c r="Y138" s="1208"/>
      <c r="Z138" s="1208"/>
      <c r="AA138" s="1135" t="s">
        <v>151</v>
      </c>
      <c r="AB138" s="1135"/>
      <c r="AC138" s="1209" t="str">
        <f>IF(入力シート!G97="","",入力シート!G97)</f>
        <v/>
      </c>
      <c r="AD138" s="1210"/>
      <c r="AE138" s="1210"/>
      <c r="AF138" s="1210"/>
      <c r="AG138" s="1210"/>
      <c r="AH138" s="1210"/>
      <c r="AI138" s="1210"/>
      <c r="AJ138" s="1210"/>
      <c r="AK138" s="1210"/>
      <c r="AL138" s="1210"/>
      <c r="AM138" s="1210"/>
      <c r="AN138" s="1210"/>
      <c r="AO138" s="1210"/>
      <c r="AP138" s="1210"/>
      <c r="AQ138" s="1210"/>
      <c r="AR138" s="1210"/>
      <c r="AS138" s="1135" t="s">
        <v>151</v>
      </c>
      <c r="AT138" s="1135"/>
      <c r="AU138" s="1207" t="str">
        <f>IF(入力シート!I97="","",入力シート!I97)</f>
        <v/>
      </c>
      <c r="AV138" s="1208"/>
      <c r="AW138" s="1208"/>
      <c r="AX138" s="1208"/>
      <c r="AY138" s="1208"/>
      <c r="AZ138" s="1208"/>
      <c r="BA138" s="1208"/>
      <c r="BB138" s="1208"/>
      <c r="BC138" s="1208"/>
      <c r="BD138" s="1208"/>
      <c r="BE138" s="1208"/>
      <c r="BF138" s="1208"/>
      <c r="BG138" s="1208"/>
      <c r="BH138" s="1208"/>
      <c r="BI138" s="1208"/>
      <c r="BJ138" s="1208"/>
      <c r="BK138" s="1208"/>
      <c r="BL138" s="1208"/>
      <c r="BM138" s="1208"/>
      <c r="BN138" s="1208"/>
      <c r="BO138" s="1208"/>
      <c r="BP138" s="1133" t="s">
        <v>151</v>
      </c>
      <c r="BQ138" s="1134"/>
      <c r="BR138" s="2"/>
      <c r="BS138" s="2"/>
      <c r="BT138" s="1730"/>
      <c r="BU138" s="1731"/>
      <c r="BV138" s="1731"/>
      <c r="BW138" s="1731"/>
      <c r="BX138" s="1731"/>
      <c r="BY138" s="1731"/>
      <c r="BZ138" s="1753"/>
      <c r="CA138" s="1754"/>
      <c r="CB138" s="1754"/>
      <c r="CC138" s="1754"/>
      <c r="CD138" s="1754"/>
      <c r="CE138" s="1754"/>
      <c r="CF138" s="1754"/>
      <c r="CG138" s="1754"/>
      <c r="CH138" s="1754"/>
      <c r="CI138" s="1754"/>
      <c r="CJ138" s="1754"/>
      <c r="CK138" s="1754"/>
      <c r="CL138" s="1754"/>
      <c r="CM138" s="1754"/>
      <c r="CN138" s="1754"/>
      <c r="CO138" s="1755"/>
      <c r="CP138" s="1474"/>
      <c r="CQ138" s="1475"/>
      <c r="CR138" s="1475"/>
      <c r="CS138" s="1476"/>
      <c r="CT138" s="1224"/>
      <c r="CU138" s="1225"/>
      <c r="CV138" s="1225"/>
      <c r="CW138" s="1225"/>
      <c r="CX138" s="1225"/>
      <c r="CY138" s="1225"/>
      <c r="CZ138" s="1225"/>
      <c r="DA138" s="1225"/>
      <c r="DB138" s="1225"/>
      <c r="DC138" s="1225"/>
      <c r="DD138" s="1225"/>
      <c r="DE138" s="1225"/>
      <c r="DF138" s="1225"/>
      <c r="DG138" s="1225"/>
      <c r="DH138" s="1225"/>
      <c r="DI138" s="1225"/>
      <c r="DJ138" s="1225"/>
      <c r="DK138" s="1225"/>
      <c r="DL138" s="1228"/>
      <c r="DM138" s="1229"/>
      <c r="DN138" s="2"/>
      <c r="DO138" s="1194"/>
      <c r="DP138" s="1360"/>
      <c r="DQ138" s="1360"/>
      <c r="DR138" s="1360"/>
      <c r="DS138" s="1360"/>
      <c r="DT138" s="1360"/>
      <c r="DU138" s="1360"/>
      <c r="DV138" s="1360"/>
      <c r="DW138" s="1360"/>
      <c r="DX138" s="1360"/>
      <c r="DY138" s="1360"/>
      <c r="DZ138" s="1360"/>
      <c r="EA138" s="1360"/>
      <c r="EB138" s="1360"/>
      <c r="EC138" s="1360"/>
      <c r="ED138" s="1360"/>
      <c r="EE138" s="1360"/>
      <c r="EF138" s="1360"/>
      <c r="EG138" s="1360"/>
      <c r="EH138" s="1360"/>
      <c r="EI138" s="1360"/>
      <c r="EJ138" s="1360"/>
      <c r="EK138" s="1360"/>
      <c r="EL138" s="1360"/>
      <c r="EM138" s="1360"/>
      <c r="EN138" s="1360"/>
      <c r="EO138" s="1360"/>
      <c r="EP138" s="1360"/>
      <c r="EQ138" s="1360"/>
      <c r="ER138" s="1360"/>
      <c r="ES138" s="1899"/>
      <c r="ET138" s="1309"/>
      <c r="EU138" s="1309"/>
      <c r="EV138" s="1309"/>
      <c r="EW138" s="1309"/>
      <c r="EX138" s="1309"/>
      <c r="EY138" s="1309"/>
      <c r="EZ138" s="1309"/>
      <c r="FA138" s="1309"/>
      <c r="FB138" s="1309"/>
      <c r="FC138" s="1309"/>
      <c r="FD138" s="1309"/>
      <c r="FE138" s="1309"/>
      <c r="FF138" s="1309"/>
      <c r="FG138" s="1309"/>
      <c r="FH138" s="1309"/>
      <c r="FI138" s="1309"/>
      <c r="FJ138" s="1309"/>
      <c r="FK138" s="1309"/>
      <c r="FL138" s="1309"/>
      <c r="FM138" s="1309"/>
      <c r="FN138" s="1309"/>
      <c r="FO138" s="1309"/>
      <c r="FP138" s="1309"/>
      <c r="FQ138" s="1309"/>
      <c r="FR138" s="1309"/>
      <c r="FS138" s="1309"/>
      <c r="FT138" s="1309"/>
      <c r="FU138" s="1309"/>
      <c r="FV138" s="1310"/>
      <c r="FW138" s="9"/>
      <c r="FX138" s="10"/>
      <c r="FY138" s="10"/>
      <c r="FZ138" s="2"/>
      <c r="GA138" s="2"/>
      <c r="GB138" s="1855"/>
      <c r="GC138" s="1300"/>
      <c r="GD138" s="1300"/>
      <c r="GE138" s="1300"/>
      <c r="GF138" s="1300"/>
      <c r="GG138" s="1300"/>
      <c r="GH138" s="1300"/>
      <c r="GI138" s="1300"/>
      <c r="GJ138" s="1300"/>
      <c r="GK138" s="1300"/>
      <c r="GL138" s="1300"/>
      <c r="GM138" s="1300"/>
      <c r="GN138" s="1300"/>
      <c r="GO138" s="1857"/>
      <c r="GP138" s="1858"/>
      <c r="GQ138" s="1858"/>
      <c r="GR138" s="1858"/>
      <c r="GS138" s="1858"/>
      <c r="GT138" s="1858"/>
      <c r="GU138" s="1858"/>
      <c r="GV138" s="1858"/>
      <c r="GW138" s="1858"/>
      <c r="GX138" s="1858"/>
      <c r="GY138" s="1858"/>
      <c r="GZ138" s="1859"/>
      <c r="HA138" s="1494"/>
      <c r="HB138" s="1494"/>
      <c r="HC138" s="1494"/>
      <c r="HD138" s="1494"/>
      <c r="HE138" s="1494"/>
      <c r="HF138" s="1494"/>
      <c r="HG138" s="1494"/>
      <c r="HH138" s="1494"/>
      <c r="HI138" s="1494"/>
      <c r="HJ138" s="1494"/>
      <c r="HK138" s="1383"/>
      <c r="HL138" s="1383"/>
      <c r="HM138" s="1383"/>
      <c r="HN138" s="1383"/>
      <c r="HO138" s="1383"/>
      <c r="HP138" s="1383"/>
      <c r="HQ138" s="1383"/>
      <c r="HR138" s="1383"/>
      <c r="HS138" s="1383"/>
      <c r="HT138" s="1383"/>
      <c r="HU138" s="1383"/>
      <c r="HV138" s="1383"/>
      <c r="HW138" s="1383"/>
      <c r="HX138" s="1300"/>
      <c r="HY138" s="1780"/>
      <c r="HZ138" s="2"/>
    </row>
    <row r="139" spans="1:234" ht="6" customHeight="1">
      <c r="A139" s="1566"/>
      <c r="B139" s="1566"/>
      <c r="C139" s="1566"/>
      <c r="D139" s="1566"/>
      <c r="E139" s="1566"/>
      <c r="F139" s="1566"/>
      <c r="G139" s="1566"/>
      <c r="H139" s="1566"/>
      <c r="I139" s="1566"/>
      <c r="J139" s="1567"/>
      <c r="K139" s="1209"/>
      <c r="L139" s="1210"/>
      <c r="M139" s="1210"/>
      <c r="N139" s="1210"/>
      <c r="O139" s="1210"/>
      <c r="P139" s="1210"/>
      <c r="Q139" s="1210"/>
      <c r="R139" s="1210"/>
      <c r="S139" s="1210"/>
      <c r="T139" s="1210"/>
      <c r="U139" s="1210"/>
      <c r="V139" s="1210"/>
      <c r="W139" s="1210"/>
      <c r="X139" s="1210"/>
      <c r="Y139" s="1210"/>
      <c r="Z139" s="1210"/>
      <c r="AA139" s="1135"/>
      <c r="AB139" s="1135"/>
      <c r="AC139" s="1209"/>
      <c r="AD139" s="1210"/>
      <c r="AE139" s="1210"/>
      <c r="AF139" s="1210"/>
      <c r="AG139" s="1210"/>
      <c r="AH139" s="1210"/>
      <c r="AI139" s="1210"/>
      <c r="AJ139" s="1210"/>
      <c r="AK139" s="1210"/>
      <c r="AL139" s="1210"/>
      <c r="AM139" s="1210"/>
      <c r="AN139" s="1210"/>
      <c r="AO139" s="1210"/>
      <c r="AP139" s="1210"/>
      <c r="AQ139" s="1210"/>
      <c r="AR139" s="1210"/>
      <c r="AS139" s="1135"/>
      <c r="AT139" s="1135"/>
      <c r="AU139" s="1209"/>
      <c r="AV139" s="1210"/>
      <c r="AW139" s="1210"/>
      <c r="AX139" s="1210"/>
      <c r="AY139" s="1210"/>
      <c r="AZ139" s="1210"/>
      <c r="BA139" s="1210"/>
      <c r="BB139" s="1210"/>
      <c r="BC139" s="1210"/>
      <c r="BD139" s="1210"/>
      <c r="BE139" s="1210"/>
      <c r="BF139" s="1210"/>
      <c r="BG139" s="1210"/>
      <c r="BH139" s="1210"/>
      <c r="BI139" s="1210"/>
      <c r="BJ139" s="1210"/>
      <c r="BK139" s="1210"/>
      <c r="BL139" s="1210"/>
      <c r="BM139" s="1210"/>
      <c r="BN139" s="1210"/>
      <c r="BO139" s="1210"/>
      <c r="BP139" s="1135"/>
      <c r="BQ139" s="1136"/>
      <c r="BR139" s="2"/>
      <c r="BS139" s="2"/>
      <c r="BT139" s="1935"/>
      <c r="BU139" s="1936"/>
      <c r="BV139" s="1936"/>
      <c r="BW139" s="1936"/>
      <c r="BX139" s="1936"/>
      <c r="BY139" s="1936"/>
      <c r="BZ139" s="1922"/>
      <c r="CA139" s="1923"/>
      <c r="CB139" s="1923"/>
      <c r="CC139" s="1923"/>
      <c r="CD139" s="1923"/>
      <c r="CE139" s="1923"/>
      <c r="CF139" s="1923"/>
      <c r="CG139" s="1923"/>
      <c r="CH139" s="1923"/>
      <c r="CI139" s="1923"/>
      <c r="CJ139" s="1923"/>
      <c r="CK139" s="1923"/>
      <c r="CL139" s="1923"/>
      <c r="CM139" s="1923"/>
      <c r="CN139" s="1923"/>
      <c r="CO139" s="1924"/>
      <c r="CP139" s="1742"/>
      <c r="CQ139" s="1743"/>
      <c r="CR139" s="1743"/>
      <c r="CS139" s="1744"/>
      <c r="CT139" s="1511"/>
      <c r="CU139" s="1512"/>
      <c r="CV139" s="1512"/>
      <c r="CW139" s="1512"/>
      <c r="CX139" s="1512"/>
      <c r="CY139" s="1512"/>
      <c r="CZ139" s="1512"/>
      <c r="DA139" s="1512"/>
      <c r="DB139" s="1512"/>
      <c r="DC139" s="1512"/>
      <c r="DD139" s="1512"/>
      <c r="DE139" s="1512"/>
      <c r="DF139" s="1512"/>
      <c r="DG139" s="1512"/>
      <c r="DH139" s="1512"/>
      <c r="DI139" s="1512"/>
      <c r="DJ139" s="1512"/>
      <c r="DK139" s="1512"/>
      <c r="DL139" s="1313"/>
      <c r="DM139" s="1314"/>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1855"/>
      <c r="GC139" s="1300"/>
      <c r="GD139" s="1300"/>
      <c r="GE139" s="1300"/>
      <c r="GF139" s="1300"/>
      <c r="GG139" s="1300"/>
      <c r="GH139" s="1300"/>
      <c r="GI139" s="1300"/>
      <c r="GJ139" s="1300"/>
      <c r="GK139" s="1300"/>
      <c r="GL139" s="1300"/>
      <c r="GM139" s="1300"/>
      <c r="GN139" s="1300"/>
      <c r="GO139" s="1857"/>
      <c r="GP139" s="1858"/>
      <c r="GQ139" s="1858"/>
      <c r="GR139" s="1858"/>
      <c r="GS139" s="1858"/>
      <c r="GT139" s="1858"/>
      <c r="GU139" s="1858"/>
      <c r="GV139" s="1858"/>
      <c r="GW139" s="1858"/>
      <c r="GX139" s="1858"/>
      <c r="GY139" s="1858"/>
      <c r="GZ139" s="1859"/>
      <c r="HA139" s="1494"/>
      <c r="HB139" s="1494"/>
      <c r="HC139" s="1494"/>
      <c r="HD139" s="1494"/>
      <c r="HE139" s="1494"/>
      <c r="HF139" s="1494"/>
      <c r="HG139" s="1494"/>
      <c r="HH139" s="1494"/>
      <c r="HI139" s="1494"/>
      <c r="HJ139" s="1494"/>
      <c r="HK139" s="1383"/>
      <c r="HL139" s="1383"/>
      <c r="HM139" s="1383"/>
      <c r="HN139" s="1383"/>
      <c r="HO139" s="1383"/>
      <c r="HP139" s="1383"/>
      <c r="HQ139" s="1383"/>
      <c r="HR139" s="1383"/>
      <c r="HS139" s="1383"/>
      <c r="HT139" s="1383"/>
      <c r="HU139" s="1383"/>
      <c r="HV139" s="1383"/>
      <c r="HW139" s="1383"/>
      <c r="HX139" s="1300"/>
      <c r="HY139" s="1780"/>
      <c r="HZ139" s="2"/>
    </row>
    <row r="140" spans="1:234" ht="6" customHeight="1">
      <c r="A140" s="1566"/>
      <c r="B140" s="1566"/>
      <c r="C140" s="1566"/>
      <c r="D140" s="1566"/>
      <c r="E140" s="1566"/>
      <c r="F140" s="1566"/>
      <c r="G140" s="1566"/>
      <c r="H140" s="1566"/>
      <c r="I140" s="1566"/>
      <c r="J140" s="1567"/>
      <c r="K140" s="1748"/>
      <c r="L140" s="1749"/>
      <c r="M140" s="1749"/>
      <c r="N140" s="1749"/>
      <c r="O140" s="1749"/>
      <c r="P140" s="1749"/>
      <c r="Q140" s="1749"/>
      <c r="R140" s="1749"/>
      <c r="S140" s="1749"/>
      <c r="T140" s="1749"/>
      <c r="U140" s="1749"/>
      <c r="V140" s="1749"/>
      <c r="W140" s="1749"/>
      <c r="X140" s="1749"/>
      <c r="Y140" s="1749"/>
      <c r="Z140" s="1749"/>
      <c r="AA140" s="1147"/>
      <c r="AB140" s="1147"/>
      <c r="AC140" s="1748"/>
      <c r="AD140" s="1749"/>
      <c r="AE140" s="1749"/>
      <c r="AF140" s="1749"/>
      <c r="AG140" s="1749"/>
      <c r="AH140" s="1749"/>
      <c r="AI140" s="1749"/>
      <c r="AJ140" s="1749"/>
      <c r="AK140" s="1749"/>
      <c r="AL140" s="1749"/>
      <c r="AM140" s="1749"/>
      <c r="AN140" s="1749"/>
      <c r="AO140" s="1749"/>
      <c r="AP140" s="1749"/>
      <c r="AQ140" s="1749"/>
      <c r="AR140" s="1749"/>
      <c r="AS140" s="1147"/>
      <c r="AT140" s="1147"/>
      <c r="AU140" s="1748"/>
      <c r="AV140" s="1749"/>
      <c r="AW140" s="1749"/>
      <c r="AX140" s="1749"/>
      <c r="AY140" s="1749"/>
      <c r="AZ140" s="1749"/>
      <c r="BA140" s="1749"/>
      <c r="BB140" s="1749"/>
      <c r="BC140" s="1749"/>
      <c r="BD140" s="1749"/>
      <c r="BE140" s="1749"/>
      <c r="BF140" s="1749"/>
      <c r="BG140" s="1749"/>
      <c r="BH140" s="1749"/>
      <c r="BI140" s="1749"/>
      <c r="BJ140" s="1749"/>
      <c r="BK140" s="1749"/>
      <c r="BL140" s="1749"/>
      <c r="BM140" s="1749"/>
      <c r="BN140" s="1749"/>
      <c r="BO140" s="1749"/>
      <c r="BP140" s="1147"/>
      <c r="BQ140" s="1148"/>
      <c r="BR140" s="2"/>
      <c r="BS140" s="2"/>
      <c r="BT140" s="1750" t="s">
        <v>473</v>
      </c>
      <c r="BU140" s="1750"/>
      <c r="BV140" s="1750"/>
      <c r="BW140" s="1750"/>
      <c r="BX140" s="1750"/>
      <c r="BY140" s="1750"/>
      <c r="BZ140" s="1750"/>
      <c r="CA140" s="1750"/>
      <c r="CB140" s="1750"/>
      <c r="CC140" s="1750"/>
      <c r="CD140" s="1750"/>
      <c r="CE140" s="1750"/>
      <c r="CF140" s="1750"/>
      <c r="CG140" s="1750"/>
      <c r="CH140" s="1750"/>
      <c r="CI140" s="1750"/>
      <c r="CJ140" s="1750"/>
      <c r="CK140" s="1750"/>
      <c r="CL140" s="1750"/>
      <c r="CM140" s="1750"/>
      <c r="CN140" s="1750"/>
      <c r="CO140" s="1750"/>
      <c r="CP140" s="1750"/>
      <c r="CQ140" s="1750"/>
      <c r="CR140" s="1750"/>
      <c r="CS140" s="1750"/>
      <c r="CT140" s="1750"/>
      <c r="CU140" s="1750"/>
      <c r="CV140" s="1750"/>
      <c r="CW140" s="1750"/>
      <c r="CX140" s="1750"/>
      <c r="CY140" s="1750"/>
      <c r="CZ140" s="1750"/>
      <c r="DA140" s="1750"/>
      <c r="DB140" s="1750"/>
      <c r="DC140" s="1750"/>
      <c r="DD140" s="1750"/>
      <c r="DE140" s="1750"/>
      <c r="DF140" s="1750"/>
      <c r="DG140" s="1750"/>
      <c r="DH140" s="1750"/>
      <c r="DI140" s="1750"/>
      <c r="DJ140" s="1750"/>
      <c r="DK140" s="1750"/>
      <c r="DL140" s="1750"/>
      <c r="DM140" s="1750"/>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1856"/>
      <c r="GC140" s="1543"/>
      <c r="GD140" s="1543"/>
      <c r="GE140" s="1543"/>
      <c r="GF140" s="1543"/>
      <c r="GG140" s="1543"/>
      <c r="GH140" s="1543"/>
      <c r="GI140" s="1543"/>
      <c r="GJ140" s="1543"/>
      <c r="GK140" s="1543"/>
      <c r="GL140" s="1543"/>
      <c r="GM140" s="1543"/>
      <c r="GN140" s="1543"/>
      <c r="GO140" s="1860"/>
      <c r="GP140" s="1861"/>
      <c r="GQ140" s="1861"/>
      <c r="GR140" s="1861"/>
      <c r="GS140" s="1861"/>
      <c r="GT140" s="1861"/>
      <c r="GU140" s="1861"/>
      <c r="GV140" s="1861"/>
      <c r="GW140" s="1861"/>
      <c r="GX140" s="1861"/>
      <c r="GY140" s="1861"/>
      <c r="GZ140" s="1862"/>
      <c r="HA140" s="1871"/>
      <c r="HB140" s="1871"/>
      <c r="HC140" s="1871"/>
      <c r="HD140" s="1871"/>
      <c r="HE140" s="1871"/>
      <c r="HF140" s="1871"/>
      <c r="HG140" s="1871"/>
      <c r="HH140" s="1871"/>
      <c r="HI140" s="1871"/>
      <c r="HJ140" s="1871"/>
      <c r="HK140" s="1385"/>
      <c r="HL140" s="1385"/>
      <c r="HM140" s="1385"/>
      <c r="HN140" s="1385"/>
      <c r="HO140" s="1385"/>
      <c r="HP140" s="1385"/>
      <c r="HQ140" s="1385"/>
      <c r="HR140" s="1385"/>
      <c r="HS140" s="1385"/>
      <c r="HT140" s="1385"/>
      <c r="HU140" s="1385"/>
      <c r="HV140" s="1385"/>
      <c r="HW140" s="1385"/>
      <c r="HX140" s="1543"/>
      <c r="HY140" s="1551"/>
      <c r="HZ140" s="2"/>
    </row>
    <row r="141" spans="1:234" ht="6" customHeight="1">
      <c r="A141" s="1370" t="s">
        <v>511</v>
      </c>
      <c r="B141" s="1756"/>
      <c r="C141" s="1756"/>
      <c r="D141" s="1756"/>
      <c r="E141" s="1756"/>
      <c r="F141" s="1756"/>
      <c r="G141" s="1756"/>
      <c r="H141" s="1756"/>
      <c r="I141" s="1756"/>
      <c r="J141" s="1757"/>
      <c r="K141" s="1466" t="s">
        <v>70</v>
      </c>
      <c r="L141" s="1466"/>
      <c r="M141" s="1466"/>
      <c r="N141" s="1466"/>
      <c r="O141" s="1466"/>
      <c r="P141" s="1466"/>
      <c r="Q141" s="1466"/>
      <c r="R141" s="1466"/>
      <c r="S141" s="1466"/>
      <c r="T141" s="1466"/>
      <c r="U141" s="1466"/>
      <c r="V141" s="1466"/>
      <c r="W141" s="1466"/>
      <c r="X141" s="1466"/>
      <c r="Y141" s="1466"/>
      <c r="Z141" s="1466"/>
      <c r="AA141" s="1466"/>
      <c r="AB141" s="1466"/>
      <c r="AC141" s="1466"/>
      <c r="AD141" s="1466"/>
      <c r="AE141" s="1466"/>
      <c r="AF141" s="1466"/>
      <c r="AG141" s="1466"/>
      <c r="AH141" s="1466"/>
      <c r="AI141" s="1466"/>
      <c r="AJ141" s="1466"/>
      <c r="AK141" s="1466"/>
      <c r="AL141" s="1466"/>
      <c r="AM141" s="1466"/>
      <c r="AN141" s="1466" t="s">
        <v>68</v>
      </c>
      <c r="AO141" s="1466"/>
      <c r="AP141" s="1466"/>
      <c r="AQ141" s="1466"/>
      <c r="AR141" s="1466"/>
      <c r="AS141" s="1466"/>
      <c r="AT141" s="1466"/>
      <c r="AU141" s="1466"/>
      <c r="AV141" s="1466"/>
      <c r="AW141" s="1466"/>
      <c r="AX141" s="1466"/>
      <c r="AY141" s="1466"/>
      <c r="AZ141" s="1466"/>
      <c r="BA141" s="1466"/>
      <c r="BB141" s="1466"/>
      <c r="BC141" s="1466"/>
      <c r="BD141" s="1466"/>
      <c r="BE141" s="1466"/>
      <c r="BF141" s="1466"/>
      <c r="BG141" s="1466"/>
      <c r="BH141" s="1466"/>
      <c r="BI141" s="1466"/>
      <c r="BJ141" s="1466"/>
      <c r="BK141" s="1466"/>
      <c r="BL141" s="1466"/>
      <c r="BM141" s="1466"/>
      <c r="BN141" s="1466"/>
      <c r="BO141" s="1466"/>
      <c r="BP141" s="1466"/>
      <c r="BQ141" s="1467"/>
      <c r="BR141" s="2"/>
      <c r="BS141" s="2"/>
      <c r="BT141" s="1750"/>
      <c r="BU141" s="1750"/>
      <c r="BV141" s="1750"/>
      <c r="BW141" s="1750"/>
      <c r="BX141" s="1750"/>
      <c r="BY141" s="1750"/>
      <c r="BZ141" s="1750"/>
      <c r="CA141" s="1750"/>
      <c r="CB141" s="1750"/>
      <c r="CC141" s="1750"/>
      <c r="CD141" s="1750"/>
      <c r="CE141" s="1750"/>
      <c r="CF141" s="1750"/>
      <c r="CG141" s="1750"/>
      <c r="CH141" s="1750"/>
      <c r="CI141" s="1750"/>
      <c r="CJ141" s="1750"/>
      <c r="CK141" s="1750"/>
      <c r="CL141" s="1750"/>
      <c r="CM141" s="1750"/>
      <c r="CN141" s="1750"/>
      <c r="CO141" s="1750"/>
      <c r="CP141" s="1750"/>
      <c r="CQ141" s="1750"/>
      <c r="CR141" s="1750"/>
      <c r="CS141" s="1750"/>
      <c r="CT141" s="1750"/>
      <c r="CU141" s="1750"/>
      <c r="CV141" s="1750"/>
      <c r="CW141" s="1750"/>
      <c r="CX141" s="1750"/>
      <c r="CY141" s="1750"/>
      <c r="CZ141" s="1750"/>
      <c r="DA141" s="1750"/>
      <c r="DB141" s="1750"/>
      <c r="DC141" s="1750"/>
      <c r="DD141" s="1750"/>
      <c r="DE141" s="1750"/>
      <c r="DF141" s="1750"/>
      <c r="DG141" s="1750"/>
      <c r="DH141" s="1750"/>
      <c r="DI141" s="1750"/>
      <c r="DJ141" s="1750"/>
      <c r="DK141" s="1750"/>
      <c r="DL141" s="1750"/>
      <c r="DM141" s="1750"/>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029" t="s">
        <v>730</v>
      </c>
      <c r="GC141" s="2029"/>
      <c r="GD141" s="2029"/>
      <c r="GE141" s="2029"/>
      <c r="GF141" s="2029"/>
      <c r="GG141" s="2029"/>
      <c r="GH141" s="2029"/>
      <c r="GI141" s="2029"/>
      <c r="GJ141" s="2029"/>
      <c r="GK141" s="2029"/>
      <c r="GL141" s="2029"/>
      <c r="GM141" s="2029"/>
      <c r="GN141" s="2029"/>
      <c r="GO141" s="2029"/>
      <c r="GP141" s="2029"/>
      <c r="GQ141" s="2029"/>
      <c r="GR141" s="2029"/>
      <c r="GS141" s="2029"/>
      <c r="GT141" s="2029"/>
      <c r="GU141" s="2029"/>
      <c r="GV141" s="2029"/>
      <c r="GW141" s="2029"/>
      <c r="GX141" s="2029"/>
      <c r="GY141" s="2029"/>
      <c r="GZ141" s="2029"/>
      <c r="HA141" s="2029"/>
      <c r="HB141" s="2029"/>
      <c r="HC141" s="2029"/>
      <c r="HD141" s="2029"/>
      <c r="HE141" s="2029"/>
      <c r="HF141" s="2029"/>
      <c r="HG141" s="2029"/>
      <c r="HH141" s="2029"/>
      <c r="HI141" s="2029"/>
      <c r="HJ141" s="2029"/>
      <c r="HK141" s="2029"/>
      <c r="HL141" s="2029"/>
      <c r="HM141" s="2029"/>
      <c r="HN141" s="2029"/>
      <c r="HO141" s="2029"/>
      <c r="HP141" s="2029"/>
      <c r="HQ141" s="2029"/>
      <c r="HR141" s="2029"/>
      <c r="HS141" s="2029"/>
      <c r="HT141" s="2029"/>
      <c r="HU141" s="2029"/>
      <c r="HV141" s="2029"/>
      <c r="HW141" s="2029"/>
      <c r="HX141" s="2029"/>
      <c r="HY141" s="2029"/>
      <c r="HZ141" s="2"/>
    </row>
    <row r="142" spans="1:234" ht="6" customHeight="1">
      <c r="A142" s="1566"/>
      <c r="B142" s="1566"/>
      <c r="C142" s="1566"/>
      <c r="D142" s="1566"/>
      <c r="E142" s="1566"/>
      <c r="F142" s="1566"/>
      <c r="G142" s="1566"/>
      <c r="H142" s="1566"/>
      <c r="I142" s="1566"/>
      <c r="J142" s="1758"/>
      <c r="K142" s="1276"/>
      <c r="L142" s="1276"/>
      <c r="M142" s="1276"/>
      <c r="N142" s="1276"/>
      <c r="O142" s="1276"/>
      <c r="P142" s="1276"/>
      <c r="Q142" s="1276"/>
      <c r="R142" s="1276"/>
      <c r="S142" s="1276"/>
      <c r="T142" s="1276"/>
      <c r="U142" s="1276"/>
      <c r="V142" s="1276"/>
      <c r="W142" s="1276"/>
      <c r="X142" s="1276"/>
      <c r="Y142" s="1276"/>
      <c r="Z142" s="1276"/>
      <c r="AA142" s="1276"/>
      <c r="AB142" s="1276"/>
      <c r="AC142" s="1276"/>
      <c r="AD142" s="1276"/>
      <c r="AE142" s="1276"/>
      <c r="AF142" s="1276"/>
      <c r="AG142" s="1276"/>
      <c r="AH142" s="1276"/>
      <c r="AI142" s="1276"/>
      <c r="AJ142" s="1276"/>
      <c r="AK142" s="1276"/>
      <c r="AL142" s="1276"/>
      <c r="AM142" s="1276"/>
      <c r="AN142" s="1276"/>
      <c r="AO142" s="1276"/>
      <c r="AP142" s="1276"/>
      <c r="AQ142" s="1276"/>
      <c r="AR142" s="1276"/>
      <c r="AS142" s="1276"/>
      <c r="AT142" s="1276"/>
      <c r="AU142" s="1276"/>
      <c r="AV142" s="1276"/>
      <c r="AW142" s="1276"/>
      <c r="AX142" s="1276"/>
      <c r="AY142" s="1276"/>
      <c r="AZ142" s="1276"/>
      <c r="BA142" s="1276"/>
      <c r="BB142" s="1276"/>
      <c r="BC142" s="1276"/>
      <c r="BD142" s="1276"/>
      <c r="BE142" s="1276"/>
      <c r="BF142" s="1276"/>
      <c r="BG142" s="1276"/>
      <c r="BH142" s="1276"/>
      <c r="BI142" s="1276"/>
      <c r="BJ142" s="1276"/>
      <c r="BK142" s="1276"/>
      <c r="BL142" s="1276"/>
      <c r="BM142" s="1276"/>
      <c r="BN142" s="1276"/>
      <c r="BO142" s="1276"/>
      <c r="BP142" s="1276"/>
      <c r="BQ142" s="1277"/>
      <c r="BR142" s="2"/>
      <c r="BS142" s="2"/>
      <c r="BT142" s="1750"/>
      <c r="BU142" s="1750"/>
      <c r="BV142" s="1750"/>
      <c r="BW142" s="1750"/>
      <c r="BX142" s="1750"/>
      <c r="BY142" s="1750"/>
      <c r="BZ142" s="1750"/>
      <c r="CA142" s="1750"/>
      <c r="CB142" s="1750"/>
      <c r="CC142" s="1750"/>
      <c r="CD142" s="1750"/>
      <c r="CE142" s="1750"/>
      <c r="CF142" s="1750"/>
      <c r="CG142" s="1750"/>
      <c r="CH142" s="1750"/>
      <c r="CI142" s="1750"/>
      <c r="CJ142" s="1750"/>
      <c r="CK142" s="1750"/>
      <c r="CL142" s="1750"/>
      <c r="CM142" s="1750"/>
      <c r="CN142" s="1750"/>
      <c r="CO142" s="1750"/>
      <c r="CP142" s="1750"/>
      <c r="CQ142" s="1750"/>
      <c r="CR142" s="1750"/>
      <c r="CS142" s="1750"/>
      <c r="CT142" s="1750"/>
      <c r="CU142" s="1750"/>
      <c r="CV142" s="1750"/>
      <c r="CW142" s="1750"/>
      <c r="CX142" s="1750"/>
      <c r="CY142" s="1750"/>
      <c r="CZ142" s="1750"/>
      <c r="DA142" s="1750"/>
      <c r="DB142" s="1750"/>
      <c r="DC142" s="1750"/>
      <c r="DD142" s="1750"/>
      <c r="DE142" s="1750"/>
      <c r="DF142" s="1750"/>
      <c r="DG142" s="1750"/>
      <c r="DH142" s="1750"/>
      <c r="DI142" s="1750"/>
      <c r="DJ142" s="1750"/>
      <c r="DK142" s="1750"/>
      <c r="DL142" s="1750"/>
      <c r="DM142" s="1750"/>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030"/>
      <c r="GC142" s="2030"/>
      <c r="GD142" s="2030"/>
      <c r="GE142" s="2030"/>
      <c r="GF142" s="2030"/>
      <c r="GG142" s="2030"/>
      <c r="GH142" s="2030"/>
      <c r="GI142" s="2030"/>
      <c r="GJ142" s="2030"/>
      <c r="GK142" s="2030"/>
      <c r="GL142" s="2030"/>
      <c r="GM142" s="2030"/>
      <c r="GN142" s="2030"/>
      <c r="GO142" s="2030"/>
      <c r="GP142" s="2030"/>
      <c r="GQ142" s="2030"/>
      <c r="GR142" s="2030"/>
      <c r="GS142" s="2030"/>
      <c r="GT142" s="2030"/>
      <c r="GU142" s="2030"/>
      <c r="GV142" s="2030"/>
      <c r="GW142" s="2030"/>
      <c r="GX142" s="2030"/>
      <c r="GY142" s="2030"/>
      <c r="GZ142" s="2030"/>
      <c r="HA142" s="2030"/>
      <c r="HB142" s="2030"/>
      <c r="HC142" s="2030"/>
      <c r="HD142" s="2030"/>
      <c r="HE142" s="2030"/>
      <c r="HF142" s="2030"/>
      <c r="HG142" s="2030"/>
      <c r="HH142" s="2030"/>
      <c r="HI142" s="2030"/>
      <c r="HJ142" s="2030"/>
      <c r="HK142" s="2030"/>
      <c r="HL142" s="2030"/>
      <c r="HM142" s="2030"/>
      <c r="HN142" s="2030"/>
      <c r="HO142" s="2030"/>
      <c r="HP142" s="2030"/>
      <c r="HQ142" s="2030"/>
      <c r="HR142" s="2030"/>
      <c r="HS142" s="2030"/>
      <c r="HT142" s="2030"/>
      <c r="HU142" s="2030"/>
      <c r="HV142" s="2030"/>
      <c r="HW142" s="2030"/>
      <c r="HX142" s="2030"/>
      <c r="HY142" s="2030"/>
      <c r="HZ142" s="2"/>
    </row>
    <row r="143" spans="1:234" ht="6" customHeight="1">
      <c r="A143" s="1566"/>
      <c r="B143" s="1566"/>
      <c r="C143" s="1566"/>
      <c r="D143" s="1566"/>
      <c r="E143" s="1566"/>
      <c r="F143" s="1566"/>
      <c r="G143" s="1566"/>
      <c r="H143" s="1566"/>
      <c r="I143" s="1566"/>
      <c r="J143" s="1758"/>
      <c r="K143" s="1388" t="str">
        <f>入力シート!O77</f>
        <v/>
      </c>
      <c r="L143" s="1388"/>
      <c r="M143" s="1388"/>
      <c r="N143" s="1388"/>
      <c r="O143" s="1388"/>
      <c r="P143" s="1388"/>
      <c r="Q143" s="1388"/>
      <c r="R143" s="1388"/>
      <c r="S143" s="1388"/>
      <c r="T143" s="1388"/>
      <c r="U143" s="1388"/>
      <c r="V143" s="1388"/>
      <c r="W143" s="1388"/>
      <c r="X143" s="1388"/>
      <c r="Y143" s="1388"/>
      <c r="Z143" s="1388"/>
      <c r="AA143" s="1388"/>
      <c r="AB143" s="1388"/>
      <c r="AC143" s="1388"/>
      <c r="AD143" s="1388"/>
      <c r="AE143" s="1388"/>
      <c r="AF143" s="1388"/>
      <c r="AG143" s="1388"/>
      <c r="AH143" s="1388"/>
      <c r="AI143" s="1388"/>
      <c r="AJ143" s="1388"/>
      <c r="AK143" s="1389"/>
      <c r="AL143" s="1392" t="s">
        <v>151</v>
      </c>
      <c r="AM143" s="1393"/>
      <c r="AN143" s="1388" t="str">
        <f>入力シート!P77</f>
        <v/>
      </c>
      <c r="AO143" s="1388"/>
      <c r="AP143" s="1388"/>
      <c r="AQ143" s="1388"/>
      <c r="AR143" s="1388"/>
      <c r="AS143" s="1388"/>
      <c r="AT143" s="1388"/>
      <c r="AU143" s="1388"/>
      <c r="AV143" s="1388"/>
      <c r="AW143" s="1388"/>
      <c r="AX143" s="1388"/>
      <c r="AY143" s="1388"/>
      <c r="AZ143" s="1388"/>
      <c r="BA143" s="1388"/>
      <c r="BB143" s="1388"/>
      <c r="BC143" s="1388"/>
      <c r="BD143" s="1388"/>
      <c r="BE143" s="1388"/>
      <c r="BF143" s="1388"/>
      <c r="BG143" s="1388"/>
      <c r="BH143" s="1388"/>
      <c r="BI143" s="1388"/>
      <c r="BJ143" s="1388"/>
      <c r="BK143" s="1388"/>
      <c r="BL143" s="1388"/>
      <c r="BM143" s="1388"/>
      <c r="BN143" s="1388"/>
      <c r="BO143" s="1389"/>
      <c r="BP143" s="1392" t="s">
        <v>151</v>
      </c>
      <c r="BQ143" s="1426"/>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1948" t="s">
        <v>731</v>
      </c>
      <c r="DQ143" s="1948"/>
      <c r="DR143" s="1948"/>
      <c r="DS143" s="1948"/>
      <c r="DT143" s="1948"/>
      <c r="DU143" s="1948"/>
      <c r="DV143" s="1948"/>
      <c r="DW143" s="1948"/>
      <c r="DX143" s="1948"/>
      <c r="DY143" s="1948"/>
      <c r="DZ143" s="1948"/>
      <c r="EA143" s="1948"/>
      <c r="EB143" s="1948"/>
      <c r="EC143" s="1948"/>
      <c r="ED143" s="1948"/>
      <c r="EE143" s="1948"/>
      <c r="EF143" s="1948"/>
      <c r="EG143" s="1948"/>
      <c r="EH143" s="1948"/>
      <c r="EI143" s="1948"/>
      <c r="EJ143" s="1948"/>
      <c r="EK143" s="1948"/>
      <c r="EL143" s="1948"/>
      <c r="EM143" s="1948"/>
      <c r="EN143" s="1948"/>
      <c r="EO143" s="1948"/>
      <c r="EP143" s="1948"/>
      <c r="EQ143" s="1948"/>
      <c r="ER143" s="1948"/>
      <c r="ES143" s="1948"/>
      <c r="ET143" s="1948"/>
      <c r="EU143" s="1948"/>
      <c r="EV143" s="1948"/>
      <c r="EW143" s="1948"/>
      <c r="EX143" s="1948"/>
      <c r="EY143" s="1948"/>
      <c r="EZ143" s="1948"/>
      <c r="FA143" s="1948"/>
      <c r="FB143" s="1948"/>
      <c r="FC143" s="1948"/>
      <c r="FD143" s="1948"/>
      <c r="FE143" s="1948"/>
      <c r="FF143" s="1948"/>
      <c r="FG143" s="1948"/>
      <c r="FH143" s="1948"/>
      <c r="FI143" s="1948"/>
      <c r="FJ143" s="1948"/>
      <c r="FK143" s="1948"/>
      <c r="FL143" s="1948"/>
      <c r="FM143" s="1948"/>
      <c r="FN143" s="1948"/>
      <c r="FO143" s="1948"/>
      <c r="FP143" s="1948"/>
      <c r="FQ143" s="1948"/>
      <c r="FR143" s="1948"/>
      <c r="FS143" s="1948"/>
      <c r="FT143" s="1948"/>
      <c r="FU143" s="1948"/>
      <c r="FV143" s="1948"/>
      <c r="FW143" s="1948"/>
      <c r="FX143" s="2"/>
      <c r="FY143" s="2"/>
      <c r="FZ143" s="2"/>
      <c r="GA143" s="2"/>
      <c r="GB143" s="2030"/>
      <c r="GC143" s="2030"/>
      <c r="GD143" s="2030"/>
      <c r="GE143" s="2030"/>
      <c r="GF143" s="2030"/>
      <c r="GG143" s="2030"/>
      <c r="GH143" s="2030"/>
      <c r="GI143" s="2030"/>
      <c r="GJ143" s="2030"/>
      <c r="GK143" s="2030"/>
      <c r="GL143" s="2030"/>
      <c r="GM143" s="2030"/>
      <c r="GN143" s="2030"/>
      <c r="GO143" s="2030"/>
      <c r="GP143" s="2030"/>
      <c r="GQ143" s="2030"/>
      <c r="GR143" s="2030"/>
      <c r="GS143" s="2030"/>
      <c r="GT143" s="2030"/>
      <c r="GU143" s="2030"/>
      <c r="GV143" s="2030"/>
      <c r="GW143" s="2030"/>
      <c r="GX143" s="2030"/>
      <c r="GY143" s="2030"/>
      <c r="GZ143" s="2030"/>
      <c r="HA143" s="2030"/>
      <c r="HB143" s="2030"/>
      <c r="HC143" s="2030"/>
      <c r="HD143" s="2030"/>
      <c r="HE143" s="2030"/>
      <c r="HF143" s="2030"/>
      <c r="HG143" s="2030"/>
      <c r="HH143" s="2030"/>
      <c r="HI143" s="2030"/>
      <c r="HJ143" s="2030"/>
      <c r="HK143" s="2030"/>
      <c r="HL143" s="2030"/>
      <c r="HM143" s="2030"/>
      <c r="HN143" s="2030"/>
      <c r="HO143" s="2030"/>
      <c r="HP143" s="2030"/>
      <c r="HQ143" s="2030"/>
      <c r="HR143" s="2030"/>
      <c r="HS143" s="2030"/>
      <c r="HT143" s="2030"/>
      <c r="HU143" s="2030"/>
      <c r="HV143" s="2030"/>
      <c r="HW143" s="2030"/>
      <c r="HX143" s="2030"/>
      <c r="HY143" s="2030"/>
      <c r="HZ143" s="2"/>
    </row>
    <row r="144" spans="1:234" ht="6.75" customHeight="1">
      <c r="A144" s="1566"/>
      <c r="B144" s="1566"/>
      <c r="C144" s="1566"/>
      <c r="D144" s="1566"/>
      <c r="E144" s="1566"/>
      <c r="F144" s="1566"/>
      <c r="G144" s="1566"/>
      <c r="H144" s="1566"/>
      <c r="I144" s="1566"/>
      <c r="J144" s="1758"/>
      <c r="K144" s="1388"/>
      <c r="L144" s="1388"/>
      <c r="M144" s="1388"/>
      <c r="N144" s="1388"/>
      <c r="O144" s="1388"/>
      <c r="P144" s="1388"/>
      <c r="Q144" s="1388"/>
      <c r="R144" s="1388"/>
      <c r="S144" s="1388"/>
      <c r="T144" s="1388"/>
      <c r="U144" s="1388"/>
      <c r="V144" s="1388"/>
      <c r="W144" s="1388"/>
      <c r="X144" s="1388"/>
      <c r="Y144" s="1388"/>
      <c r="Z144" s="1388"/>
      <c r="AA144" s="1388"/>
      <c r="AB144" s="1388"/>
      <c r="AC144" s="1388"/>
      <c r="AD144" s="1388"/>
      <c r="AE144" s="1388"/>
      <c r="AF144" s="1388"/>
      <c r="AG144" s="1388"/>
      <c r="AH144" s="1388"/>
      <c r="AI144" s="1388"/>
      <c r="AJ144" s="1388"/>
      <c r="AK144" s="1389"/>
      <c r="AL144" s="1392"/>
      <c r="AM144" s="1393"/>
      <c r="AN144" s="1388"/>
      <c r="AO144" s="1388"/>
      <c r="AP144" s="1388"/>
      <c r="AQ144" s="1388"/>
      <c r="AR144" s="1388"/>
      <c r="AS144" s="1388"/>
      <c r="AT144" s="1388"/>
      <c r="AU144" s="1388"/>
      <c r="AV144" s="1388"/>
      <c r="AW144" s="1388"/>
      <c r="AX144" s="1388"/>
      <c r="AY144" s="1388"/>
      <c r="AZ144" s="1388"/>
      <c r="BA144" s="1388"/>
      <c r="BB144" s="1388"/>
      <c r="BC144" s="1388"/>
      <c r="BD144" s="1388"/>
      <c r="BE144" s="1388"/>
      <c r="BF144" s="1388"/>
      <c r="BG144" s="1388"/>
      <c r="BH144" s="1388"/>
      <c r="BI144" s="1388"/>
      <c r="BJ144" s="1388"/>
      <c r="BK144" s="1388"/>
      <c r="BL144" s="1388"/>
      <c r="BM144" s="1388"/>
      <c r="BN144" s="1388"/>
      <c r="BO144" s="1389"/>
      <c r="BP144" s="1392"/>
      <c r="BQ144" s="1426"/>
      <c r="BR144" s="2"/>
      <c r="BS144" s="2"/>
      <c r="BT144" s="1908" t="str">
        <f>"５　給与・公的年金等に係る所得以外（"&amp;入力シート!L3&amp;"4月1日において65歳未満の方は給与所得以外）の市民税・道民税の納税方法"</f>
        <v>５　給与・公的年金等に係る所得以外（令和-25年4月1日において65歳未満の方は給与所得以外）の市民税・道民税の納税方法</v>
      </c>
      <c r="BU144" s="1908"/>
      <c r="BV144" s="1908"/>
      <c r="BW144" s="1908"/>
      <c r="BX144" s="1908"/>
      <c r="BY144" s="1908"/>
      <c r="BZ144" s="1908"/>
      <c r="CA144" s="1908"/>
      <c r="CB144" s="1908"/>
      <c r="CC144" s="1908"/>
      <c r="CD144" s="1908"/>
      <c r="CE144" s="1908"/>
      <c r="CF144" s="1908"/>
      <c r="CG144" s="1908"/>
      <c r="CH144" s="1908"/>
      <c r="CI144" s="1908"/>
      <c r="CJ144" s="1908"/>
      <c r="CK144" s="1908"/>
      <c r="CL144" s="1908"/>
      <c r="CM144" s="1908"/>
      <c r="CN144" s="1908"/>
      <c r="CO144" s="1908"/>
      <c r="CP144" s="1908"/>
      <c r="CQ144" s="1908"/>
      <c r="CR144" s="1908"/>
      <c r="CS144" s="1908"/>
      <c r="CT144" s="1908"/>
      <c r="CU144" s="1908"/>
      <c r="CV144" s="1908"/>
      <c r="CW144" s="1908"/>
      <c r="CX144" s="1908"/>
      <c r="CY144" s="1908"/>
      <c r="CZ144" s="1908"/>
      <c r="DA144" s="1908"/>
      <c r="DB144" s="1908"/>
      <c r="DC144" s="1908"/>
      <c r="DD144" s="1908"/>
      <c r="DE144" s="1908"/>
      <c r="DF144" s="1908"/>
      <c r="DG144" s="1908"/>
      <c r="DH144" s="1908"/>
      <c r="DI144" s="1908"/>
      <c r="DJ144" s="1908"/>
      <c r="DK144" s="1908"/>
      <c r="DL144" s="1908"/>
      <c r="DM144" s="1908"/>
      <c r="DN144" s="2"/>
      <c r="DO144" s="2"/>
      <c r="DP144" s="1948"/>
      <c r="DQ144" s="1948"/>
      <c r="DR144" s="1948"/>
      <c r="DS144" s="1948"/>
      <c r="DT144" s="1948"/>
      <c r="DU144" s="1948"/>
      <c r="DV144" s="1948"/>
      <c r="DW144" s="1948"/>
      <c r="DX144" s="1948"/>
      <c r="DY144" s="1948"/>
      <c r="DZ144" s="1948"/>
      <c r="EA144" s="1948"/>
      <c r="EB144" s="1948"/>
      <c r="EC144" s="1948"/>
      <c r="ED144" s="1948"/>
      <c r="EE144" s="1948"/>
      <c r="EF144" s="1948"/>
      <c r="EG144" s="1948"/>
      <c r="EH144" s="1948"/>
      <c r="EI144" s="1948"/>
      <c r="EJ144" s="1948"/>
      <c r="EK144" s="1948"/>
      <c r="EL144" s="1948"/>
      <c r="EM144" s="1948"/>
      <c r="EN144" s="1948"/>
      <c r="EO144" s="1948"/>
      <c r="EP144" s="1948"/>
      <c r="EQ144" s="1948"/>
      <c r="ER144" s="1948"/>
      <c r="ES144" s="1948"/>
      <c r="ET144" s="1948"/>
      <c r="EU144" s="1948"/>
      <c r="EV144" s="1948"/>
      <c r="EW144" s="1948"/>
      <c r="EX144" s="1948"/>
      <c r="EY144" s="1948"/>
      <c r="EZ144" s="1948"/>
      <c r="FA144" s="1948"/>
      <c r="FB144" s="1948"/>
      <c r="FC144" s="1948"/>
      <c r="FD144" s="1948"/>
      <c r="FE144" s="1948"/>
      <c r="FF144" s="1948"/>
      <c r="FG144" s="1948"/>
      <c r="FH144" s="1948"/>
      <c r="FI144" s="1948"/>
      <c r="FJ144" s="1948"/>
      <c r="FK144" s="1948"/>
      <c r="FL144" s="1948"/>
      <c r="FM144" s="1948"/>
      <c r="FN144" s="1948"/>
      <c r="FO144" s="1948"/>
      <c r="FP144" s="1948"/>
      <c r="FQ144" s="1948"/>
      <c r="FR144" s="1948"/>
      <c r="FS144" s="1948"/>
      <c r="FT144" s="1948"/>
      <c r="FU144" s="1948"/>
      <c r="FV144" s="1948"/>
      <c r="FW144" s="1948"/>
      <c r="FX144" s="2"/>
      <c r="FY144" s="2"/>
      <c r="FZ144" s="2"/>
      <c r="GA144" s="2"/>
      <c r="GB144" s="2030"/>
      <c r="GC144" s="2030"/>
      <c r="GD144" s="2030"/>
      <c r="GE144" s="2030"/>
      <c r="GF144" s="2030"/>
      <c r="GG144" s="2030"/>
      <c r="GH144" s="2030"/>
      <c r="GI144" s="2030"/>
      <c r="GJ144" s="2030"/>
      <c r="GK144" s="2030"/>
      <c r="GL144" s="2030"/>
      <c r="GM144" s="2030"/>
      <c r="GN144" s="2030"/>
      <c r="GO144" s="2030"/>
      <c r="GP144" s="2030"/>
      <c r="GQ144" s="2030"/>
      <c r="GR144" s="2030"/>
      <c r="GS144" s="2030"/>
      <c r="GT144" s="2030"/>
      <c r="GU144" s="2030"/>
      <c r="GV144" s="2030"/>
      <c r="GW144" s="2030"/>
      <c r="GX144" s="2030"/>
      <c r="GY144" s="2030"/>
      <c r="GZ144" s="2030"/>
      <c r="HA144" s="2030"/>
      <c r="HB144" s="2030"/>
      <c r="HC144" s="2030"/>
      <c r="HD144" s="2030"/>
      <c r="HE144" s="2030"/>
      <c r="HF144" s="2030"/>
      <c r="HG144" s="2030"/>
      <c r="HH144" s="2030"/>
      <c r="HI144" s="2030"/>
      <c r="HJ144" s="2030"/>
      <c r="HK144" s="2030"/>
      <c r="HL144" s="2030"/>
      <c r="HM144" s="2030"/>
      <c r="HN144" s="2030"/>
      <c r="HO144" s="2030"/>
      <c r="HP144" s="2030"/>
      <c r="HQ144" s="2030"/>
      <c r="HR144" s="2030"/>
      <c r="HS144" s="2030"/>
      <c r="HT144" s="2030"/>
      <c r="HU144" s="2030"/>
      <c r="HV144" s="2030"/>
      <c r="HW144" s="2030"/>
      <c r="HX144" s="2030"/>
      <c r="HY144" s="2030"/>
      <c r="HZ144" s="2"/>
    </row>
    <row r="145" spans="1:234" ht="6.75" customHeight="1">
      <c r="A145" s="1566"/>
      <c r="B145" s="1566"/>
      <c r="C145" s="1566"/>
      <c r="D145" s="1566"/>
      <c r="E145" s="1566"/>
      <c r="F145" s="1566"/>
      <c r="G145" s="1566"/>
      <c r="H145" s="1566"/>
      <c r="I145" s="1566"/>
      <c r="J145" s="1758"/>
      <c r="K145" s="1390"/>
      <c r="L145" s="1390"/>
      <c r="M145" s="1390"/>
      <c r="N145" s="1390"/>
      <c r="O145" s="1390"/>
      <c r="P145" s="1390"/>
      <c r="Q145" s="1390"/>
      <c r="R145" s="1390"/>
      <c r="S145" s="1390"/>
      <c r="T145" s="1390"/>
      <c r="U145" s="1390"/>
      <c r="V145" s="1390"/>
      <c r="W145" s="1390"/>
      <c r="X145" s="1390"/>
      <c r="Y145" s="1390"/>
      <c r="Z145" s="1390"/>
      <c r="AA145" s="1390"/>
      <c r="AB145" s="1390"/>
      <c r="AC145" s="1390"/>
      <c r="AD145" s="1390"/>
      <c r="AE145" s="1390"/>
      <c r="AF145" s="1390"/>
      <c r="AG145" s="1390"/>
      <c r="AH145" s="1390"/>
      <c r="AI145" s="1390"/>
      <c r="AJ145" s="1390"/>
      <c r="AK145" s="1391"/>
      <c r="AL145" s="1394"/>
      <c r="AM145" s="1395"/>
      <c r="AN145" s="1390"/>
      <c r="AO145" s="1390"/>
      <c r="AP145" s="1390"/>
      <c r="AQ145" s="1390"/>
      <c r="AR145" s="1390"/>
      <c r="AS145" s="1390"/>
      <c r="AT145" s="1390"/>
      <c r="AU145" s="1390"/>
      <c r="AV145" s="1390"/>
      <c r="AW145" s="1390"/>
      <c r="AX145" s="1390"/>
      <c r="AY145" s="1390"/>
      <c r="AZ145" s="1390"/>
      <c r="BA145" s="1390"/>
      <c r="BB145" s="1390"/>
      <c r="BC145" s="1390"/>
      <c r="BD145" s="1390"/>
      <c r="BE145" s="1390"/>
      <c r="BF145" s="1390"/>
      <c r="BG145" s="1390"/>
      <c r="BH145" s="1390"/>
      <c r="BI145" s="1390"/>
      <c r="BJ145" s="1390"/>
      <c r="BK145" s="1390"/>
      <c r="BL145" s="1390"/>
      <c r="BM145" s="1390"/>
      <c r="BN145" s="1390"/>
      <c r="BO145" s="1391"/>
      <c r="BP145" s="1394"/>
      <c r="BQ145" s="1427"/>
      <c r="BR145" s="2"/>
      <c r="BS145" s="2"/>
      <c r="BT145" s="1908"/>
      <c r="BU145" s="1908"/>
      <c r="BV145" s="1908"/>
      <c r="BW145" s="1908"/>
      <c r="BX145" s="1908"/>
      <c r="BY145" s="1908"/>
      <c r="BZ145" s="1908"/>
      <c r="CA145" s="1908"/>
      <c r="CB145" s="1908"/>
      <c r="CC145" s="1908"/>
      <c r="CD145" s="1908"/>
      <c r="CE145" s="1908"/>
      <c r="CF145" s="1908"/>
      <c r="CG145" s="1908"/>
      <c r="CH145" s="1908"/>
      <c r="CI145" s="1908"/>
      <c r="CJ145" s="1908"/>
      <c r="CK145" s="1908"/>
      <c r="CL145" s="1908"/>
      <c r="CM145" s="1908"/>
      <c r="CN145" s="1908"/>
      <c r="CO145" s="1908"/>
      <c r="CP145" s="1908"/>
      <c r="CQ145" s="1908"/>
      <c r="CR145" s="1908"/>
      <c r="CS145" s="1908"/>
      <c r="CT145" s="1908"/>
      <c r="CU145" s="1908"/>
      <c r="CV145" s="1908"/>
      <c r="CW145" s="1908"/>
      <c r="CX145" s="1908"/>
      <c r="CY145" s="1908"/>
      <c r="CZ145" s="1908"/>
      <c r="DA145" s="1908"/>
      <c r="DB145" s="1908"/>
      <c r="DC145" s="1908"/>
      <c r="DD145" s="1908"/>
      <c r="DE145" s="1908"/>
      <c r="DF145" s="1908"/>
      <c r="DG145" s="1908"/>
      <c r="DH145" s="1908"/>
      <c r="DI145" s="1908"/>
      <c r="DJ145" s="1908"/>
      <c r="DK145" s="1908"/>
      <c r="DL145" s="1908"/>
      <c r="DM145" s="1908"/>
      <c r="DN145" s="2"/>
      <c r="DO145" s="2"/>
      <c r="DP145" s="2031" t="s">
        <v>159</v>
      </c>
      <c r="DQ145" s="2032"/>
      <c r="DR145" s="2032"/>
      <c r="DS145" s="2032"/>
      <c r="DT145" s="2032"/>
      <c r="DU145" s="2032"/>
      <c r="DV145" s="2033"/>
      <c r="DW145" s="1946" t="e">
        <f ca="1">IF(換算!J41="○",VLOOKUP(1,入力シート!A85:J93,4,FALSE),"")</f>
        <v>#N/A</v>
      </c>
      <c r="DX145" s="1946"/>
      <c r="DY145" s="1946"/>
      <c r="DZ145" s="1946"/>
      <c r="EA145" s="1946"/>
      <c r="EB145" s="1946"/>
      <c r="EC145" s="1946"/>
      <c r="ED145" s="1946"/>
      <c r="EE145" s="1946"/>
      <c r="EF145" s="1946"/>
      <c r="EG145" s="1946"/>
      <c r="EH145" s="1946"/>
      <c r="EI145" s="1946"/>
      <c r="EJ145" s="1946"/>
      <c r="EK145" s="1655"/>
      <c r="EL145" s="1655"/>
      <c r="EM145" s="1655"/>
      <c r="EN145" s="1655"/>
      <c r="EO145" s="1971"/>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030"/>
      <c r="GC145" s="2030"/>
      <c r="GD145" s="2030"/>
      <c r="GE145" s="2030"/>
      <c r="GF145" s="2030"/>
      <c r="GG145" s="2030"/>
      <c r="GH145" s="2030"/>
      <c r="GI145" s="2030"/>
      <c r="GJ145" s="2030"/>
      <c r="GK145" s="2030"/>
      <c r="GL145" s="2030"/>
      <c r="GM145" s="2030"/>
      <c r="GN145" s="2030"/>
      <c r="GO145" s="2030"/>
      <c r="GP145" s="2030"/>
      <c r="GQ145" s="2030"/>
      <c r="GR145" s="2030"/>
      <c r="GS145" s="2030"/>
      <c r="GT145" s="2030"/>
      <c r="GU145" s="2030"/>
      <c r="GV145" s="2030"/>
      <c r="GW145" s="2030"/>
      <c r="GX145" s="2030"/>
      <c r="GY145" s="2030"/>
      <c r="GZ145" s="2030"/>
      <c r="HA145" s="2030"/>
      <c r="HB145" s="2030"/>
      <c r="HC145" s="2030"/>
      <c r="HD145" s="2030"/>
      <c r="HE145" s="2030"/>
      <c r="HF145" s="2030"/>
      <c r="HG145" s="2030"/>
      <c r="HH145" s="2030"/>
      <c r="HI145" s="2030"/>
      <c r="HJ145" s="2030"/>
      <c r="HK145" s="2030"/>
      <c r="HL145" s="2030"/>
      <c r="HM145" s="2030"/>
      <c r="HN145" s="2030"/>
      <c r="HO145" s="2030"/>
      <c r="HP145" s="2030"/>
      <c r="HQ145" s="2030"/>
      <c r="HR145" s="2030"/>
      <c r="HS145" s="2030"/>
      <c r="HT145" s="2030"/>
      <c r="HU145" s="2030"/>
      <c r="HV145" s="2030"/>
      <c r="HW145" s="2030"/>
      <c r="HX145" s="2030"/>
      <c r="HY145" s="2030"/>
      <c r="HZ145" s="2"/>
    </row>
    <row r="146" spans="1:234" ht="6.75" customHeight="1">
      <c r="A146" s="1906" t="s">
        <v>459</v>
      </c>
      <c r="B146" s="1906"/>
      <c r="C146" s="1906"/>
      <c r="D146" s="1906"/>
      <c r="E146" s="1906"/>
      <c r="F146" s="1906"/>
      <c r="G146" s="1906"/>
      <c r="H146" s="1906"/>
      <c r="I146" s="1906"/>
      <c r="J146" s="1906"/>
      <c r="K146" s="1906"/>
      <c r="L146" s="1906"/>
      <c r="M146" s="1906"/>
      <c r="N146" s="1906"/>
      <c r="O146" s="1906"/>
      <c r="P146" s="1906"/>
      <c r="Q146" s="1906"/>
      <c r="R146" s="1906"/>
      <c r="S146" s="1906"/>
      <c r="T146" s="1906"/>
      <c r="U146" s="1906"/>
      <c r="V146" s="1906"/>
      <c r="W146" s="1906"/>
      <c r="X146" s="1906"/>
      <c r="Y146" s="1906"/>
      <c r="Z146" s="1906"/>
      <c r="AA146" s="1906"/>
      <c r="AB146" s="1906"/>
      <c r="AC146" s="1906"/>
      <c r="AD146" s="1906"/>
      <c r="AE146" s="1906"/>
      <c r="AF146" s="1906"/>
      <c r="AG146" s="1906"/>
      <c r="AH146" s="1906"/>
      <c r="AI146" s="1906"/>
      <c r="AJ146" s="1906"/>
      <c r="AK146" s="1906"/>
      <c r="AL146" s="1906"/>
      <c r="AM146" s="1906"/>
      <c r="AN146" s="1906"/>
      <c r="AO146" s="1906"/>
      <c r="AP146" s="1906"/>
      <c r="AQ146" s="1906"/>
      <c r="AR146" s="1906"/>
      <c r="AS146" s="1906"/>
      <c r="AT146" s="1906"/>
      <c r="AU146" s="1906"/>
      <c r="AV146" s="1906"/>
      <c r="AW146" s="1906"/>
      <c r="AX146" s="1906"/>
      <c r="AY146" s="1906"/>
      <c r="AZ146" s="1906"/>
      <c r="BA146" s="1906"/>
      <c r="BB146" s="1906"/>
      <c r="BC146" s="1906"/>
      <c r="BD146" s="1906"/>
      <c r="BE146" s="1906"/>
      <c r="BF146" s="1906"/>
      <c r="BG146" s="1906"/>
      <c r="BH146" s="1906"/>
      <c r="BI146" s="1906"/>
      <c r="BJ146" s="1906"/>
      <c r="BK146" s="1906"/>
      <c r="BL146" s="1906"/>
      <c r="BM146" s="1906"/>
      <c r="BN146" s="1906"/>
      <c r="BO146" s="1906"/>
      <c r="BP146" s="1906"/>
      <c r="BQ146" s="1906"/>
      <c r="BR146" s="2"/>
      <c r="BS146" s="2"/>
      <c r="BT146" s="1908"/>
      <c r="BU146" s="1908"/>
      <c r="BV146" s="1908"/>
      <c r="BW146" s="1908"/>
      <c r="BX146" s="1908"/>
      <c r="BY146" s="1908"/>
      <c r="BZ146" s="1908"/>
      <c r="CA146" s="1908"/>
      <c r="CB146" s="1908"/>
      <c r="CC146" s="1908"/>
      <c r="CD146" s="1908"/>
      <c r="CE146" s="1908"/>
      <c r="CF146" s="1908"/>
      <c r="CG146" s="1908"/>
      <c r="CH146" s="1908"/>
      <c r="CI146" s="1908"/>
      <c r="CJ146" s="1908"/>
      <c r="CK146" s="1908"/>
      <c r="CL146" s="1908"/>
      <c r="CM146" s="1908"/>
      <c r="CN146" s="1908"/>
      <c r="CO146" s="1908"/>
      <c r="CP146" s="1908"/>
      <c r="CQ146" s="1908"/>
      <c r="CR146" s="1908"/>
      <c r="CS146" s="1908"/>
      <c r="CT146" s="1908"/>
      <c r="CU146" s="1908"/>
      <c r="CV146" s="1908"/>
      <c r="CW146" s="1908"/>
      <c r="CX146" s="1908"/>
      <c r="CY146" s="1908"/>
      <c r="CZ146" s="1908"/>
      <c r="DA146" s="1908"/>
      <c r="DB146" s="1908"/>
      <c r="DC146" s="1908"/>
      <c r="DD146" s="1908"/>
      <c r="DE146" s="1908"/>
      <c r="DF146" s="1908"/>
      <c r="DG146" s="1908"/>
      <c r="DH146" s="1908"/>
      <c r="DI146" s="1908"/>
      <c r="DJ146" s="1908"/>
      <c r="DK146" s="1908"/>
      <c r="DL146" s="1908"/>
      <c r="DM146" s="1908"/>
      <c r="DN146" s="2"/>
      <c r="DO146" s="2"/>
      <c r="DP146" s="2034"/>
      <c r="DQ146" s="2035"/>
      <c r="DR146" s="2035"/>
      <c r="DS146" s="2035"/>
      <c r="DT146" s="2035"/>
      <c r="DU146" s="2035"/>
      <c r="DV146" s="2036"/>
      <c r="DW146" s="1947"/>
      <c r="DX146" s="1947"/>
      <c r="DY146" s="1947"/>
      <c r="DZ146" s="1947"/>
      <c r="EA146" s="1947"/>
      <c r="EB146" s="1947"/>
      <c r="EC146" s="1947"/>
      <c r="ED146" s="1947"/>
      <c r="EE146" s="1947"/>
      <c r="EF146" s="1947"/>
      <c r="EG146" s="1947"/>
      <c r="EH146" s="1947"/>
      <c r="EI146" s="1947"/>
      <c r="EJ146" s="1947"/>
      <c r="EK146" s="1455"/>
      <c r="EL146" s="1455"/>
      <c r="EM146" s="1455"/>
      <c r="EN146" s="1455"/>
      <c r="EO146" s="1972"/>
      <c r="EP146" s="2"/>
      <c r="EQ146" s="2"/>
      <c r="ER146" s="2"/>
      <c r="ES146" s="2"/>
      <c r="ET146" s="2"/>
      <c r="EU146" s="2"/>
      <c r="EV146" s="2"/>
      <c r="EW146" s="2"/>
      <c r="EX146" s="2"/>
      <c r="EY146" s="2"/>
      <c r="EZ146" s="2"/>
      <c r="FA146" s="2"/>
      <c r="FB146" s="2"/>
      <c r="FC146" s="2"/>
      <c r="FD146" s="2"/>
      <c r="FE146" s="2"/>
      <c r="FF146" s="2"/>
      <c r="FG146" s="2" t="e">
        <f ca="1">IF(換算!J41="○",VLOOKUP(1,入力シート!A85:J93,6,FALSE),"")</f>
        <v>#N/A</v>
      </c>
      <c r="FH146" s="2"/>
      <c r="FI146" s="2"/>
      <c r="FJ146" s="2"/>
      <c r="FK146" s="2"/>
      <c r="FL146" s="2"/>
      <c r="FM146" s="2"/>
      <c r="FN146" s="2"/>
      <c r="FO146" s="2"/>
      <c r="FP146" s="2"/>
      <c r="FQ146" s="2"/>
      <c r="FR146" s="2"/>
      <c r="FS146" s="2"/>
      <c r="FT146" s="2"/>
      <c r="FU146" s="2"/>
      <c r="FV146" s="2"/>
      <c r="FW146" s="2"/>
      <c r="FX146" s="2"/>
      <c r="FY146" s="2"/>
      <c r="FZ146" s="2"/>
      <c r="GA146" s="2"/>
      <c r="GB146" s="2030"/>
      <c r="GC146" s="2030"/>
      <c r="GD146" s="2030"/>
      <c r="GE146" s="2030"/>
      <c r="GF146" s="2030"/>
      <c r="GG146" s="2030"/>
      <c r="GH146" s="2030"/>
      <c r="GI146" s="2030"/>
      <c r="GJ146" s="2030"/>
      <c r="GK146" s="2030"/>
      <c r="GL146" s="2030"/>
      <c r="GM146" s="2030"/>
      <c r="GN146" s="2030"/>
      <c r="GO146" s="2030"/>
      <c r="GP146" s="2030"/>
      <c r="GQ146" s="2030"/>
      <c r="GR146" s="2030"/>
      <c r="GS146" s="2030"/>
      <c r="GT146" s="2030"/>
      <c r="GU146" s="2030"/>
      <c r="GV146" s="2030"/>
      <c r="GW146" s="2030"/>
      <c r="GX146" s="2030"/>
      <c r="GY146" s="2030"/>
      <c r="GZ146" s="2030"/>
      <c r="HA146" s="2030"/>
      <c r="HB146" s="2030"/>
      <c r="HC146" s="2030"/>
      <c r="HD146" s="2030"/>
      <c r="HE146" s="2030"/>
      <c r="HF146" s="2030"/>
      <c r="HG146" s="2030"/>
      <c r="HH146" s="2030"/>
      <c r="HI146" s="2030"/>
      <c r="HJ146" s="2030"/>
      <c r="HK146" s="2030"/>
      <c r="HL146" s="2030"/>
      <c r="HM146" s="2030"/>
      <c r="HN146" s="2030"/>
      <c r="HO146" s="2030"/>
      <c r="HP146" s="2030"/>
      <c r="HQ146" s="2030"/>
      <c r="HR146" s="2030"/>
      <c r="HS146" s="2030"/>
      <c r="HT146" s="2030"/>
      <c r="HU146" s="2030"/>
      <c r="HV146" s="2030"/>
      <c r="HW146" s="2030"/>
      <c r="HX146" s="2030"/>
      <c r="HY146" s="2030"/>
      <c r="HZ146" s="2"/>
    </row>
    <row r="147" spans="1:234" ht="6.75" customHeight="1">
      <c r="A147" s="1907"/>
      <c r="B147" s="1907"/>
      <c r="C147" s="1907"/>
      <c r="D147" s="1907"/>
      <c r="E147" s="1907"/>
      <c r="F147" s="1907"/>
      <c r="G147" s="1907"/>
      <c r="H147" s="1907"/>
      <c r="I147" s="1907"/>
      <c r="J147" s="1907"/>
      <c r="K147" s="1907"/>
      <c r="L147" s="1907"/>
      <c r="M147" s="1907"/>
      <c r="N147" s="1907"/>
      <c r="O147" s="1907"/>
      <c r="P147" s="1907"/>
      <c r="Q147" s="1907"/>
      <c r="R147" s="1907"/>
      <c r="S147" s="1907"/>
      <c r="T147" s="1907"/>
      <c r="U147" s="1907"/>
      <c r="V147" s="1907"/>
      <c r="W147" s="1907"/>
      <c r="X147" s="1907"/>
      <c r="Y147" s="1907"/>
      <c r="Z147" s="1907"/>
      <c r="AA147" s="1907"/>
      <c r="AB147" s="1907"/>
      <c r="AC147" s="1907"/>
      <c r="AD147" s="1907"/>
      <c r="AE147" s="1907"/>
      <c r="AF147" s="1907"/>
      <c r="AG147" s="1907"/>
      <c r="AH147" s="1907"/>
      <c r="AI147" s="1907"/>
      <c r="AJ147" s="1907"/>
      <c r="AK147" s="1907"/>
      <c r="AL147" s="1907"/>
      <c r="AM147" s="1907"/>
      <c r="AN147" s="1907"/>
      <c r="AO147" s="1907"/>
      <c r="AP147" s="1907"/>
      <c r="AQ147" s="1907"/>
      <c r="AR147" s="1907"/>
      <c r="AS147" s="1907"/>
      <c r="AT147" s="1907"/>
      <c r="AU147" s="1907"/>
      <c r="AV147" s="1907"/>
      <c r="AW147" s="1907"/>
      <c r="AX147" s="1907"/>
      <c r="AY147" s="1907"/>
      <c r="AZ147" s="1907"/>
      <c r="BA147" s="1907"/>
      <c r="BB147" s="1907"/>
      <c r="BC147" s="1907"/>
      <c r="BD147" s="1907"/>
      <c r="BE147" s="1907"/>
      <c r="BF147" s="1907"/>
      <c r="BG147" s="1907"/>
      <c r="BH147" s="1907"/>
      <c r="BI147" s="1907"/>
      <c r="BJ147" s="1907"/>
      <c r="BK147" s="1907"/>
      <c r="BL147" s="1907"/>
      <c r="BM147" s="1907"/>
      <c r="BN147" s="1907"/>
      <c r="BO147" s="1907"/>
      <c r="BP147" s="1907"/>
      <c r="BQ147" s="1907"/>
      <c r="BR147" s="2"/>
      <c r="BS147" s="2"/>
      <c r="BT147" s="1908"/>
      <c r="BU147" s="1908"/>
      <c r="BV147" s="1908"/>
      <c r="BW147" s="1908"/>
      <c r="BX147" s="1908"/>
      <c r="BY147" s="1908"/>
      <c r="BZ147" s="1908"/>
      <c r="CA147" s="1908"/>
      <c r="CB147" s="1908"/>
      <c r="CC147" s="1908"/>
      <c r="CD147" s="1908"/>
      <c r="CE147" s="1908"/>
      <c r="CF147" s="1908"/>
      <c r="CG147" s="1908"/>
      <c r="CH147" s="1908"/>
      <c r="CI147" s="1908"/>
      <c r="CJ147" s="1908"/>
      <c r="CK147" s="1908"/>
      <c r="CL147" s="1908"/>
      <c r="CM147" s="1908"/>
      <c r="CN147" s="1908"/>
      <c r="CO147" s="1908"/>
      <c r="CP147" s="1908"/>
      <c r="CQ147" s="1908"/>
      <c r="CR147" s="1908"/>
      <c r="CS147" s="1908"/>
      <c r="CT147" s="1908"/>
      <c r="CU147" s="1908"/>
      <c r="CV147" s="1908"/>
      <c r="CW147" s="1908"/>
      <c r="CX147" s="1908"/>
      <c r="CY147" s="1908"/>
      <c r="CZ147" s="1908"/>
      <c r="DA147" s="1908"/>
      <c r="DB147" s="1908"/>
      <c r="DC147" s="1908"/>
      <c r="DD147" s="1908"/>
      <c r="DE147" s="1908"/>
      <c r="DF147" s="1908"/>
      <c r="DG147" s="1908"/>
      <c r="DH147" s="1908"/>
      <c r="DI147" s="1908"/>
      <c r="DJ147" s="1908"/>
      <c r="DK147" s="1908"/>
      <c r="DL147" s="1908"/>
      <c r="DM147" s="1908"/>
      <c r="DN147" s="2"/>
      <c r="DO147" s="2"/>
      <c r="DP147" s="1988" t="s">
        <v>158</v>
      </c>
      <c r="DQ147" s="1989"/>
      <c r="DR147" s="1989"/>
      <c r="DS147" s="1989"/>
      <c r="DT147" s="1989"/>
      <c r="DU147" s="1989"/>
      <c r="DV147" s="1990"/>
      <c r="DW147" s="1468" t="e">
        <f ca="1">IF(換算!J41="○",VLOOKUP(1,入力シート!A85:J93,3,FALSE),"")</f>
        <v>#N/A</v>
      </c>
      <c r="DX147" s="1469"/>
      <c r="DY147" s="1469"/>
      <c r="DZ147" s="1469"/>
      <c r="EA147" s="1469"/>
      <c r="EB147" s="1469"/>
      <c r="EC147" s="1469"/>
      <c r="ED147" s="1469"/>
      <c r="EE147" s="1469"/>
      <c r="EF147" s="1469"/>
      <c r="EG147" s="1469"/>
      <c r="EH147" s="1469"/>
      <c r="EI147" s="1469"/>
      <c r="EJ147" s="1469"/>
      <c r="EK147" s="1967" t="e">
        <f ca="1">IF(換算!J41="○",IF(入力シート!A94&gt;1,"他"&amp;入力シート!A94-1&amp;"名",""),"")</f>
        <v>#N/A</v>
      </c>
      <c r="EL147" s="1967"/>
      <c r="EM147" s="1967"/>
      <c r="EN147" s="1967"/>
      <c r="EO147" s="1968"/>
      <c r="EP147" s="2044" t="s">
        <v>297</v>
      </c>
      <c r="EQ147" s="1944"/>
      <c r="ER147" s="1944"/>
      <c r="ES147" s="2045"/>
      <c r="ET147" s="1654" t="e">
        <f ca="1">IF(換算!J41="○",VLOOKUP(1,入力シート!A85:J93,5,FALSE),"")</f>
        <v>#N/A</v>
      </c>
      <c r="EU147" s="1655"/>
      <c r="EV147" s="1655"/>
      <c r="EW147" s="1655"/>
      <c r="EX147" s="1655"/>
      <c r="EY147" s="1655"/>
      <c r="EZ147" s="1655"/>
      <c r="FA147" s="1655"/>
      <c r="FB147" s="1656"/>
      <c r="FC147" s="1949" t="s">
        <v>732</v>
      </c>
      <c r="FD147" s="1950"/>
      <c r="FE147" s="1950"/>
      <c r="FF147" s="1951"/>
      <c r="FG147" s="1979" t="e">
        <f ca="1">IF(FG146&gt;=入力シート!M5,"令和"&amp;MID(TEXT(FG146,"gee"),2,2)-30&amp;TEXT(FG146,"年m月d日"),TEXT(FG146,"gggge年m月d日"))</f>
        <v>#N/A</v>
      </c>
      <c r="FH147" s="1980"/>
      <c r="FI147" s="1980"/>
      <c r="FJ147" s="1980"/>
      <c r="FK147" s="1980"/>
      <c r="FL147" s="1980"/>
      <c r="FM147" s="1980"/>
      <c r="FN147" s="1980"/>
      <c r="FO147" s="1981"/>
      <c r="FP147" s="1949" t="s">
        <v>733</v>
      </c>
      <c r="FQ147" s="1950"/>
      <c r="FR147" s="1950"/>
      <c r="FS147" s="1950"/>
      <c r="FT147" s="1950"/>
      <c r="FU147" s="1950"/>
      <c r="FV147" s="1950"/>
      <c r="FW147" s="1950"/>
      <c r="FX147" s="1950"/>
      <c r="FY147" s="1951"/>
      <c r="FZ147" s="1654" t="e">
        <f ca="1">IF(換算!J41="○",VLOOKUP(1,入力シート!A85:J93,10,FALSE),"")</f>
        <v>#N/A</v>
      </c>
      <c r="GA147" s="1655"/>
      <c r="GB147" s="1655"/>
      <c r="GC147" s="1655"/>
      <c r="GD147" s="1655"/>
      <c r="GE147" s="1655"/>
      <c r="GF147" s="1655"/>
      <c r="GG147" s="1655"/>
      <c r="GH147" s="1656"/>
      <c r="GI147" s="1949" t="s">
        <v>734</v>
      </c>
      <c r="GJ147" s="1950"/>
      <c r="GK147" s="1950"/>
      <c r="GL147" s="1950"/>
      <c r="GM147" s="1950"/>
      <c r="GN147" s="1950"/>
      <c r="GO147" s="1950"/>
      <c r="GP147" s="1950"/>
      <c r="GQ147" s="1950"/>
      <c r="GR147" s="1951"/>
      <c r="GS147" s="1958" t="e">
        <f ca="1">IF(DW147="","",IF(換算!J41="○",IF(入力シート!G85="同居","同居",(VLOOKUP(1,入力シート!A85:J93,8,FALSE))),""))</f>
        <v>#N/A</v>
      </c>
      <c r="GT147" s="1959"/>
      <c r="GU147" s="1959"/>
      <c r="GV147" s="1959"/>
      <c r="GW147" s="1959"/>
      <c r="GX147" s="1959"/>
      <c r="GY147" s="1959"/>
      <c r="GZ147" s="1959"/>
      <c r="HA147" s="1959"/>
      <c r="HB147" s="1959"/>
      <c r="HC147" s="1959"/>
      <c r="HD147" s="1959"/>
      <c r="HE147" s="1959"/>
      <c r="HF147" s="1959"/>
      <c r="HG147" s="1959"/>
      <c r="HH147" s="1959"/>
      <c r="HI147" s="1959"/>
      <c r="HJ147" s="1959"/>
      <c r="HK147" s="1959"/>
      <c r="HL147" s="1959"/>
      <c r="HM147" s="1959"/>
      <c r="HN147" s="1959"/>
      <c r="HO147" s="1959"/>
      <c r="HP147" s="1959"/>
      <c r="HQ147" s="1959"/>
      <c r="HR147" s="1959"/>
      <c r="HS147" s="1959"/>
      <c r="HT147" s="1959"/>
      <c r="HU147" s="1959"/>
      <c r="HV147" s="1959"/>
      <c r="HW147" s="1959"/>
      <c r="HX147" s="1959"/>
      <c r="HY147" s="1960"/>
      <c r="HZ147" s="2"/>
    </row>
    <row r="148" spans="1:234" ht="6.75" customHeight="1">
      <c r="A148" s="1907"/>
      <c r="B148" s="1907"/>
      <c r="C148" s="1907"/>
      <c r="D148" s="1907"/>
      <c r="E148" s="1907"/>
      <c r="F148" s="1907"/>
      <c r="G148" s="1907"/>
      <c r="H148" s="1907"/>
      <c r="I148" s="1907"/>
      <c r="J148" s="1907"/>
      <c r="K148" s="1907"/>
      <c r="L148" s="1907"/>
      <c r="M148" s="1907"/>
      <c r="N148" s="1907"/>
      <c r="O148" s="1907"/>
      <c r="P148" s="1907"/>
      <c r="Q148" s="1907"/>
      <c r="R148" s="1907"/>
      <c r="S148" s="1907"/>
      <c r="T148" s="1907"/>
      <c r="U148" s="1907"/>
      <c r="V148" s="1907"/>
      <c r="W148" s="1907"/>
      <c r="X148" s="1907"/>
      <c r="Y148" s="1907"/>
      <c r="Z148" s="1907"/>
      <c r="AA148" s="1907"/>
      <c r="AB148" s="1907"/>
      <c r="AC148" s="1907"/>
      <c r="AD148" s="1907"/>
      <c r="AE148" s="1907"/>
      <c r="AF148" s="1907"/>
      <c r="AG148" s="1907"/>
      <c r="AH148" s="1907"/>
      <c r="AI148" s="1907"/>
      <c r="AJ148" s="1907"/>
      <c r="AK148" s="1907"/>
      <c r="AL148" s="1907"/>
      <c r="AM148" s="1907"/>
      <c r="AN148" s="1907"/>
      <c r="AO148" s="1907"/>
      <c r="AP148" s="1907"/>
      <c r="AQ148" s="1907"/>
      <c r="AR148" s="1907"/>
      <c r="AS148" s="1907"/>
      <c r="AT148" s="1907"/>
      <c r="AU148" s="1907"/>
      <c r="AV148" s="1907"/>
      <c r="AW148" s="1907"/>
      <c r="AX148" s="1907"/>
      <c r="AY148" s="1907"/>
      <c r="AZ148" s="1907"/>
      <c r="BA148" s="1907"/>
      <c r="BB148" s="1907"/>
      <c r="BC148" s="1907"/>
      <c r="BD148" s="1907"/>
      <c r="BE148" s="1907"/>
      <c r="BF148" s="1907"/>
      <c r="BG148" s="1907"/>
      <c r="BH148" s="1907"/>
      <c r="BI148" s="1907"/>
      <c r="BJ148" s="1907"/>
      <c r="BK148" s="1907"/>
      <c r="BL148" s="1907"/>
      <c r="BM148" s="1907"/>
      <c r="BN148" s="1907"/>
      <c r="BO148" s="1907"/>
      <c r="BP148" s="1907"/>
      <c r="BQ148" s="1907"/>
      <c r="BR148" s="2"/>
      <c r="BS148" s="2"/>
      <c r="BT148" s="1909"/>
      <c r="BU148" s="1909"/>
      <c r="BV148" s="1909"/>
      <c r="BW148" s="1909"/>
      <c r="BX148" s="1909"/>
      <c r="BY148" s="1909"/>
      <c r="BZ148" s="1909"/>
      <c r="CA148" s="1909"/>
      <c r="CB148" s="1909"/>
      <c r="CC148" s="1909"/>
      <c r="CD148" s="1909"/>
      <c r="CE148" s="1909"/>
      <c r="CF148" s="1909"/>
      <c r="CG148" s="1909"/>
      <c r="CH148" s="1909"/>
      <c r="CI148" s="1909"/>
      <c r="CJ148" s="1909"/>
      <c r="CK148" s="1909"/>
      <c r="CL148" s="1909"/>
      <c r="CM148" s="1909"/>
      <c r="CN148" s="1909"/>
      <c r="CO148" s="1909"/>
      <c r="CP148" s="1909"/>
      <c r="CQ148" s="1909"/>
      <c r="CR148" s="1909"/>
      <c r="CS148" s="1909"/>
      <c r="CT148" s="1909"/>
      <c r="CU148" s="1909"/>
      <c r="CV148" s="1909"/>
      <c r="CW148" s="1909"/>
      <c r="CX148" s="1909"/>
      <c r="CY148" s="1909"/>
      <c r="CZ148" s="1909"/>
      <c r="DA148" s="1909"/>
      <c r="DB148" s="1909"/>
      <c r="DC148" s="1909"/>
      <c r="DD148" s="1909"/>
      <c r="DE148" s="1909"/>
      <c r="DF148" s="1909"/>
      <c r="DG148" s="1909"/>
      <c r="DH148" s="1909"/>
      <c r="DI148" s="1909"/>
      <c r="DJ148" s="1909"/>
      <c r="DK148" s="1909"/>
      <c r="DL148" s="1909"/>
      <c r="DM148" s="1909"/>
      <c r="DN148" s="2"/>
      <c r="DO148" s="2"/>
      <c r="DP148" s="1991"/>
      <c r="DQ148" s="1945"/>
      <c r="DR148" s="1945"/>
      <c r="DS148" s="1945"/>
      <c r="DT148" s="1945"/>
      <c r="DU148" s="1945"/>
      <c r="DV148" s="1992"/>
      <c r="DW148" s="1451"/>
      <c r="DX148" s="1452"/>
      <c r="DY148" s="1452"/>
      <c r="DZ148" s="1452"/>
      <c r="EA148" s="1452"/>
      <c r="EB148" s="1452"/>
      <c r="EC148" s="1452"/>
      <c r="ED148" s="1452"/>
      <c r="EE148" s="1452"/>
      <c r="EF148" s="1452"/>
      <c r="EG148" s="1452"/>
      <c r="EH148" s="1452"/>
      <c r="EI148" s="1452"/>
      <c r="EJ148" s="1452"/>
      <c r="EK148" s="1953"/>
      <c r="EL148" s="1953"/>
      <c r="EM148" s="1953"/>
      <c r="EN148" s="1953"/>
      <c r="EO148" s="1954"/>
      <c r="EP148" s="2046"/>
      <c r="EQ148" s="1945"/>
      <c r="ER148" s="1945"/>
      <c r="ES148" s="1992"/>
      <c r="ET148" s="1451"/>
      <c r="EU148" s="1452"/>
      <c r="EV148" s="1452"/>
      <c r="EW148" s="1452"/>
      <c r="EX148" s="1452"/>
      <c r="EY148" s="1452"/>
      <c r="EZ148" s="1452"/>
      <c r="FA148" s="1452"/>
      <c r="FB148" s="1453"/>
      <c r="FC148" s="1952"/>
      <c r="FD148" s="1953"/>
      <c r="FE148" s="1953"/>
      <c r="FF148" s="1954"/>
      <c r="FG148" s="1982"/>
      <c r="FH148" s="1983"/>
      <c r="FI148" s="1983"/>
      <c r="FJ148" s="1983"/>
      <c r="FK148" s="1983"/>
      <c r="FL148" s="1983"/>
      <c r="FM148" s="1983"/>
      <c r="FN148" s="1983"/>
      <c r="FO148" s="1984"/>
      <c r="FP148" s="1952"/>
      <c r="FQ148" s="1953"/>
      <c r="FR148" s="1953"/>
      <c r="FS148" s="1953"/>
      <c r="FT148" s="1953"/>
      <c r="FU148" s="1953"/>
      <c r="FV148" s="1953"/>
      <c r="FW148" s="1953"/>
      <c r="FX148" s="1953"/>
      <c r="FY148" s="1954"/>
      <c r="FZ148" s="1451"/>
      <c r="GA148" s="1452"/>
      <c r="GB148" s="1452"/>
      <c r="GC148" s="1452"/>
      <c r="GD148" s="1452"/>
      <c r="GE148" s="1452"/>
      <c r="GF148" s="1452"/>
      <c r="GG148" s="1452"/>
      <c r="GH148" s="1453"/>
      <c r="GI148" s="1952"/>
      <c r="GJ148" s="1953"/>
      <c r="GK148" s="1953"/>
      <c r="GL148" s="1953"/>
      <c r="GM148" s="1953"/>
      <c r="GN148" s="1953"/>
      <c r="GO148" s="1953"/>
      <c r="GP148" s="1953"/>
      <c r="GQ148" s="1953"/>
      <c r="GR148" s="1954"/>
      <c r="GS148" s="1961"/>
      <c r="GT148" s="1962"/>
      <c r="GU148" s="1962"/>
      <c r="GV148" s="1962"/>
      <c r="GW148" s="1962"/>
      <c r="GX148" s="1962"/>
      <c r="GY148" s="1962"/>
      <c r="GZ148" s="1962"/>
      <c r="HA148" s="1962"/>
      <c r="HB148" s="1962"/>
      <c r="HC148" s="1962"/>
      <c r="HD148" s="1962"/>
      <c r="HE148" s="1962"/>
      <c r="HF148" s="1962"/>
      <c r="HG148" s="1962"/>
      <c r="HH148" s="1962"/>
      <c r="HI148" s="1962"/>
      <c r="HJ148" s="1962"/>
      <c r="HK148" s="1962"/>
      <c r="HL148" s="1962"/>
      <c r="HM148" s="1962"/>
      <c r="HN148" s="1962"/>
      <c r="HO148" s="1962"/>
      <c r="HP148" s="1962"/>
      <c r="HQ148" s="1962"/>
      <c r="HR148" s="1962"/>
      <c r="HS148" s="1962"/>
      <c r="HT148" s="1962"/>
      <c r="HU148" s="1962"/>
      <c r="HV148" s="1962"/>
      <c r="HW148" s="1962"/>
      <c r="HX148" s="1962"/>
      <c r="HY148" s="1963"/>
      <c r="HZ148" s="2"/>
    </row>
    <row r="149" spans="1:234" ht="6.75" customHeight="1">
      <c r="A149" s="1907"/>
      <c r="B149" s="1907"/>
      <c r="C149" s="1907"/>
      <c r="D149" s="1907"/>
      <c r="E149" s="1907"/>
      <c r="F149" s="1907"/>
      <c r="G149" s="1907"/>
      <c r="H149" s="1907"/>
      <c r="I149" s="1907"/>
      <c r="J149" s="1907"/>
      <c r="K149" s="1907"/>
      <c r="L149" s="1907"/>
      <c r="M149" s="1907"/>
      <c r="N149" s="1907"/>
      <c r="O149" s="1907"/>
      <c r="P149" s="1907"/>
      <c r="Q149" s="1907"/>
      <c r="R149" s="1907"/>
      <c r="S149" s="1907"/>
      <c r="T149" s="1907"/>
      <c r="U149" s="1907"/>
      <c r="V149" s="1907"/>
      <c r="W149" s="1907"/>
      <c r="X149" s="1907"/>
      <c r="Y149" s="1907"/>
      <c r="Z149" s="1907"/>
      <c r="AA149" s="1907"/>
      <c r="AB149" s="1907"/>
      <c r="AC149" s="1907"/>
      <c r="AD149" s="1907"/>
      <c r="AE149" s="1907"/>
      <c r="AF149" s="1907"/>
      <c r="AG149" s="1907"/>
      <c r="AH149" s="1907"/>
      <c r="AI149" s="1907"/>
      <c r="AJ149" s="1907"/>
      <c r="AK149" s="1907"/>
      <c r="AL149" s="1907"/>
      <c r="AM149" s="1907"/>
      <c r="AN149" s="1907"/>
      <c r="AO149" s="1907"/>
      <c r="AP149" s="1907"/>
      <c r="AQ149" s="1907"/>
      <c r="AR149" s="1907"/>
      <c r="AS149" s="1907"/>
      <c r="AT149" s="1907"/>
      <c r="AU149" s="1907"/>
      <c r="AV149" s="1907"/>
      <c r="AW149" s="1907"/>
      <c r="AX149" s="1907"/>
      <c r="AY149" s="1907"/>
      <c r="AZ149" s="1907"/>
      <c r="BA149" s="1907"/>
      <c r="BB149" s="1907"/>
      <c r="BC149" s="1907"/>
      <c r="BD149" s="1907"/>
      <c r="BE149" s="1907"/>
      <c r="BF149" s="1907"/>
      <c r="BG149" s="1907"/>
      <c r="BH149" s="1907"/>
      <c r="BI149" s="1907"/>
      <c r="BJ149" s="1907"/>
      <c r="BK149" s="1907"/>
      <c r="BL149" s="1907"/>
      <c r="BM149" s="1907"/>
      <c r="BN149" s="1907"/>
      <c r="BO149" s="1907"/>
      <c r="BP149" s="1907"/>
      <c r="BQ149" s="1907"/>
      <c r="BR149" s="2"/>
      <c r="BS149" s="2"/>
      <c r="BT149" s="1910" t="str">
        <f>IF(入力シート!C114="○","■","□")</f>
        <v>□</v>
      </c>
      <c r="BU149" s="1911"/>
      <c r="BV149" s="1911"/>
      <c r="BW149" s="1911"/>
      <c r="BX149" s="1911"/>
      <c r="BY149" s="1911" t="s">
        <v>458</v>
      </c>
      <c r="BZ149" s="1911"/>
      <c r="CA149" s="1911"/>
      <c r="CB149" s="1911"/>
      <c r="CC149" s="1911"/>
      <c r="CD149" s="1911"/>
      <c r="CE149" s="1911"/>
      <c r="CF149" s="1911"/>
      <c r="CG149" s="1911"/>
      <c r="CH149" s="1911"/>
      <c r="CI149" s="1911"/>
      <c r="CJ149" s="1911"/>
      <c r="CK149" s="1911"/>
      <c r="CL149" s="1911"/>
      <c r="CM149" s="1911"/>
      <c r="CN149" s="1911"/>
      <c r="CO149" s="1911"/>
      <c r="CP149" s="1911"/>
      <c r="CQ149" s="1911"/>
      <c r="CR149" s="1911"/>
      <c r="CS149" s="1911"/>
      <c r="CT149" s="1911"/>
      <c r="CU149" s="1911"/>
      <c r="CV149" s="1911"/>
      <c r="CW149" s="1911"/>
      <c r="CX149" s="1911"/>
      <c r="CY149" s="1911"/>
      <c r="CZ149" s="1911"/>
      <c r="DA149" s="1911"/>
      <c r="DB149" s="1911"/>
      <c r="DC149" s="1911"/>
      <c r="DD149" s="1911"/>
      <c r="DE149" s="1911"/>
      <c r="DF149" s="1911"/>
      <c r="DG149" s="1911"/>
      <c r="DH149" s="1911"/>
      <c r="DI149" s="1911"/>
      <c r="DJ149" s="1911"/>
      <c r="DK149" s="1911"/>
      <c r="DL149" s="1911"/>
      <c r="DM149" s="1916"/>
      <c r="DN149" s="2"/>
      <c r="DO149" s="2"/>
      <c r="DP149" s="1991"/>
      <c r="DQ149" s="1945"/>
      <c r="DR149" s="1945"/>
      <c r="DS149" s="1945"/>
      <c r="DT149" s="1945"/>
      <c r="DU149" s="1945"/>
      <c r="DV149" s="1992"/>
      <c r="DW149" s="1451"/>
      <c r="DX149" s="1452"/>
      <c r="DY149" s="1452"/>
      <c r="DZ149" s="1452"/>
      <c r="EA149" s="1452"/>
      <c r="EB149" s="1452"/>
      <c r="EC149" s="1452"/>
      <c r="ED149" s="1452"/>
      <c r="EE149" s="1452"/>
      <c r="EF149" s="1452"/>
      <c r="EG149" s="1452"/>
      <c r="EH149" s="1452"/>
      <c r="EI149" s="1452"/>
      <c r="EJ149" s="1452"/>
      <c r="EK149" s="1953"/>
      <c r="EL149" s="1953"/>
      <c r="EM149" s="1953"/>
      <c r="EN149" s="1953"/>
      <c r="EO149" s="1954"/>
      <c r="EP149" s="2046"/>
      <c r="EQ149" s="1945"/>
      <c r="ER149" s="1945"/>
      <c r="ES149" s="1992"/>
      <c r="ET149" s="1451"/>
      <c r="EU149" s="1452"/>
      <c r="EV149" s="1452"/>
      <c r="EW149" s="1452"/>
      <c r="EX149" s="1452"/>
      <c r="EY149" s="1452"/>
      <c r="EZ149" s="1452"/>
      <c r="FA149" s="1452"/>
      <c r="FB149" s="1453"/>
      <c r="FC149" s="1952"/>
      <c r="FD149" s="1953"/>
      <c r="FE149" s="1953"/>
      <c r="FF149" s="1954"/>
      <c r="FG149" s="1982"/>
      <c r="FH149" s="1983"/>
      <c r="FI149" s="1983"/>
      <c r="FJ149" s="1983"/>
      <c r="FK149" s="1983"/>
      <c r="FL149" s="1983"/>
      <c r="FM149" s="1983"/>
      <c r="FN149" s="1983"/>
      <c r="FO149" s="1984"/>
      <c r="FP149" s="1952"/>
      <c r="FQ149" s="1953"/>
      <c r="FR149" s="1953"/>
      <c r="FS149" s="1953"/>
      <c r="FT149" s="1953"/>
      <c r="FU149" s="1953"/>
      <c r="FV149" s="1953"/>
      <c r="FW149" s="1953"/>
      <c r="FX149" s="1953"/>
      <c r="FY149" s="1954"/>
      <c r="FZ149" s="1451"/>
      <c r="GA149" s="1452"/>
      <c r="GB149" s="1452"/>
      <c r="GC149" s="1452"/>
      <c r="GD149" s="1452"/>
      <c r="GE149" s="1452"/>
      <c r="GF149" s="1452"/>
      <c r="GG149" s="1452"/>
      <c r="GH149" s="1453"/>
      <c r="GI149" s="1952"/>
      <c r="GJ149" s="1953"/>
      <c r="GK149" s="1953"/>
      <c r="GL149" s="1953"/>
      <c r="GM149" s="1953"/>
      <c r="GN149" s="1953"/>
      <c r="GO149" s="1953"/>
      <c r="GP149" s="1953"/>
      <c r="GQ149" s="1953"/>
      <c r="GR149" s="1954"/>
      <c r="GS149" s="1961"/>
      <c r="GT149" s="1962"/>
      <c r="GU149" s="1962"/>
      <c r="GV149" s="1962"/>
      <c r="GW149" s="1962"/>
      <c r="GX149" s="1962"/>
      <c r="GY149" s="1962"/>
      <c r="GZ149" s="1962"/>
      <c r="HA149" s="1962"/>
      <c r="HB149" s="1962"/>
      <c r="HC149" s="1962"/>
      <c r="HD149" s="1962"/>
      <c r="HE149" s="1962"/>
      <c r="HF149" s="1962"/>
      <c r="HG149" s="1962"/>
      <c r="HH149" s="1962"/>
      <c r="HI149" s="1962"/>
      <c r="HJ149" s="1962"/>
      <c r="HK149" s="1962"/>
      <c r="HL149" s="1962"/>
      <c r="HM149" s="1962"/>
      <c r="HN149" s="1962"/>
      <c r="HO149" s="1962"/>
      <c r="HP149" s="1962"/>
      <c r="HQ149" s="1962"/>
      <c r="HR149" s="1962"/>
      <c r="HS149" s="1962"/>
      <c r="HT149" s="1962"/>
      <c r="HU149" s="1962"/>
      <c r="HV149" s="1962"/>
      <c r="HW149" s="1962"/>
      <c r="HX149" s="1962"/>
      <c r="HY149" s="1963"/>
      <c r="HZ149" s="2"/>
    </row>
    <row r="150" spans="1:234" ht="6.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1912"/>
      <c r="BU150" s="1913"/>
      <c r="BV150" s="1913"/>
      <c r="BW150" s="1913"/>
      <c r="BX150" s="1913"/>
      <c r="BY150" s="1913"/>
      <c r="BZ150" s="1913"/>
      <c r="CA150" s="1913"/>
      <c r="CB150" s="1913"/>
      <c r="CC150" s="1913"/>
      <c r="CD150" s="1913"/>
      <c r="CE150" s="1913"/>
      <c r="CF150" s="1913"/>
      <c r="CG150" s="1913"/>
      <c r="CH150" s="1913"/>
      <c r="CI150" s="1913"/>
      <c r="CJ150" s="1913"/>
      <c r="CK150" s="1913"/>
      <c r="CL150" s="1913"/>
      <c r="CM150" s="1913"/>
      <c r="CN150" s="1913"/>
      <c r="CO150" s="1913"/>
      <c r="CP150" s="1913"/>
      <c r="CQ150" s="1913"/>
      <c r="CR150" s="1913"/>
      <c r="CS150" s="1913"/>
      <c r="CT150" s="1913"/>
      <c r="CU150" s="1913"/>
      <c r="CV150" s="1913"/>
      <c r="CW150" s="1913"/>
      <c r="CX150" s="1913"/>
      <c r="CY150" s="1913"/>
      <c r="CZ150" s="1913"/>
      <c r="DA150" s="1913"/>
      <c r="DB150" s="1913"/>
      <c r="DC150" s="1913"/>
      <c r="DD150" s="1913"/>
      <c r="DE150" s="1913"/>
      <c r="DF150" s="1913"/>
      <c r="DG150" s="1913"/>
      <c r="DH150" s="1913"/>
      <c r="DI150" s="1913"/>
      <c r="DJ150" s="1913"/>
      <c r="DK150" s="1913"/>
      <c r="DL150" s="1913"/>
      <c r="DM150" s="1917"/>
      <c r="DN150" s="2"/>
      <c r="DO150" s="2"/>
      <c r="DP150" s="1993"/>
      <c r="DQ150" s="1994"/>
      <c r="DR150" s="1994"/>
      <c r="DS150" s="1994"/>
      <c r="DT150" s="1994"/>
      <c r="DU150" s="1994"/>
      <c r="DV150" s="1995"/>
      <c r="DW150" s="1454"/>
      <c r="DX150" s="1455"/>
      <c r="DY150" s="1455"/>
      <c r="DZ150" s="1455"/>
      <c r="EA150" s="1455"/>
      <c r="EB150" s="1455"/>
      <c r="EC150" s="1455"/>
      <c r="ED150" s="1455"/>
      <c r="EE150" s="1455"/>
      <c r="EF150" s="1455"/>
      <c r="EG150" s="1455"/>
      <c r="EH150" s="1455"/>
      <c r="EI150" s="1455"/>
      <c r="EJ150" s="1455"/>
      <c r="EK150" s="1969"/>
      <c r="EL150" s="1969"/>
      <c r="EM150" s="1969"/>
      <c r="EN150" s="1969"/>
      <c r="EO150" s="1970"/>
      <c r="EP150" s="2047"/>
      <c r="EQ150" s="1994"/>
      <c r="ER150" s="1994"/>
      <c r="ES150" s="1995"/>
      <c r="ET150" s="1454"/>
      <c r="EU150" s="1455"/>
      <c r="EV150" s="1455"/>
      <c r="EW150" s="1455"/>
      <c r="EX150" s="1455"/>
      <c r="EY150" s="1455"/>
      <c r="EZ150" s="1455"/>
      <c r="FA150" s="1455"/>
      <c r="FB150" s="1456"/>
      <c r="FC150" s="2043"/>
      <c r="FD150" s="1969"/>
      <c r="FE150" s="1969"/>
      <c r="FF150" s="1970"/>
      <c r="FG150" s="1985"/>
      <c r="FH150" s="1986"/>
      <c r="FI150" s="1986"/>
      <c r="FJ150" s="1986"/>
      <c r="FK150" s="1986"/>
      <c r="FL150" s="1986"/>
      <c r="FM150" s="1986"/>
      <c r="FN150" s="1986"/>
      <c r="FO150" s="1987"/>
      <c r="FP150" s="1955"/>
      <c r="FQ150" s="1956"/>
      <c r="FR150" s="1956"/>
      <c r="FS150" s="1956"/>
      <c r="FT150" s="1956"/>
      <c r="FU150" s="1956"/>
      <c r="FV150" s="1956"/>
      <c r="FW150" s="1956"/>
      <c r="FX150" s="1956"/>
      <c r="FY150" s="1957"/>
      <c r="FZ150" s="1481"/>
      <c r="GA150" s="1482"/>
      <c r="GB150" s="1482"/>
      <c r="GC150" s="1482"/>
      <c r="GD150" s="1482"/>
      <c r="GE150" s="1482"/>
      <c r="GF150" s="1482"/>
      <c r="GG150" s="1482"/>
      <c r="GH150" s="1483"/>
      <c r="GI150" s="1955"/>
      <c r="GJ150" s="1956"/>
      <c r="GK150" s="1956"/>
      <c r="GL150" s="1956"/>
      <c r="GM150" s="1956"/>
      <c r="GN150" s="1956"/>
      <c r="GO150" s="1956"/>
      <c r="GP150" s="1956"/>
      <c r="GQ150" s="1956"/>
      <c r="GR150" s="1957"/>
      <c r="GS150" s="1964"/>
      <c r="GT150" s="1965"/>
      <c r="GU150" s="1965"/>
      <c r="GV150" s="1965"/>
      <c r="GW150" s="1965"/>
      <c r="GX150" s="1965"/>
      <c r="GY150" s="1965"/>
      <c r="GZ150" s="1965"/>
      <c r="HA150" s="1965"/>
      <c r="HB150" s="1965"/>
      <c r="HC150" s="1965"/>
      <c r="HD150" s="1965"/>
      <c r="HE150" s="1965"/>
      <c r="HF150" s="1965"/>
      <c r="HG150" s="1965"/>
      <c r="HH150" s="1965"/>
      <c r="HI150" s="1965"/>
      <c r="HJ150" s="1965"/>
      <c r="HK150" s="1965"/>
      <c r="HL150" s="1965"/>
      <c r="HM150" s="1965"/>
      <c r="HN150" s="1965"/>
      <c r="HO150" s="1965"/>
      <c r="HP150" s="1965"/>
      <c r="HQ150" s="1965"/>
      <c r="HR150" s="1965"/>
      <c r="HS150" s="1965"/>
      <c r="HT150" s="1965"/>
      <c r="HU150" s="1965"/>
      <c r="HV150" s="1965"/>
      <c r="HW150" s="1965"/>
      <c r="HX150" s="1965"/>
      <c r="HY150" s="1966"/>
      <c r="HZ150" s="2"/>
    </row>
    <row r="151" spans="1:234" ht="6.75" customHeight="1">
      <c r="A151" s="1903" t="s">
        <v>89</v>
      </c>
      <c r="B151" s="1903"/>
      <c r="C151" s="1903"/>
      <c r="D151" s="1903"/>
      <c r="E151" s="1903"/>
      <c r="F151" s="1903"/>
      <c r="G151" s="1903"/>
      <c r="H151" s="1903"/>
      <c r="I151" s="1903"/>
      <c r="J151" s="1903"/>
      <c r="K151" s="1903"/>
      <c r="L151" s="1903"/>
      <c r="M151" s="1903"/>
      <c r="N151" s="1903"/>
      <c r="O151" s="1903"/>
      <c r="P151" s="1903"/>
      <c r="Q151" s="1903"/>
      <c r="R151" s="1903"/>
      <c r="S151" s="1903"/>
      <c r="T151" s="1903"/>
      <c r="U151" s="1903"/>
      <c r="V151" s="1903"/>
      <c r="W151" s="1903"/>
      <c r="X151" s="1903"/>
      <c r="Y151" s="1903"/>
      <c r="Z151" s="1903"/>
      <c r="AA151" s="1903"/>
      <c r="AB151" s="1903"/>
      <c r="AC151" s="1903"/>
      <c r="AD151" s="1903"/>
      <c r="AE151" s="1903"/>
      <c r="AF151" s="1903"/>
      <c r="AG151" s="1903"/>
      <c r="AH151" s="1903"/>
      <c r="AI151" s="1903"/>
      <c r="AJ151" s="1903"/>
      <c r="AK151" s="1903"/>
      <c r="AL151" s="1903"/>
      <c r="AM151" s="1903"/>
      <c r="AN151" s="1903"/>
      <c r="AO151" s="1903"/>
      <c r="AP151" s="1903"/>
      <c r="AQ151" s="1903"/>
      <c r="AR151" s="1903"/>
      <c r="AS151" s="1903"/>
      <c r="AT151" s="1903"/>
      <c r="AU151" s="1903"/>
      <c r="AV151" s="1903"/>
      <c r="AW151" s="1903"/>
      <c r="AX151" s="1903"/>
      <c r="AY151" s="1903"/>
      <c r="AZ151" s="1903"/>
      <c r="BA151" s="1903"/>
      <c r="BB151" s="1903"/>
      <c r="BC151" s="1903"/>
      <c r="BD151" s="1903"/>
      <c r="BE151" s="1903"/>
      <c r="BF151" s="1903"/>
      <c r="BG151" s="1903"/>
      <c r="BH151" s="1903"/>
      <c r="BI151" s="1903"/>
      <c r="BJ151" s="1903"/>
      <c r="BK151" s="1903"/>
      <c r="BL151" s="1903"/>
      <c r="BM151" s="1903"/>
      <c r="BN151" s="1903"/>
      <c r="BO151" s="1903"/>
      <c r="BP151" s="1903"/>
      <c r="BQ151" s="1903"/>
      <c r="BR151" s="1903"/>
      <c r="BS151" s="1904"/>
      <c r="BT151" s="1912" t="str">
        <f>IF(入力シート!B114="○","■","□")</f>
        <v>□</v>
      </c>
      <c r="BU151" s="1913"/>
      <c r="BV151" s="1913"/>
      <c r="BW151" s="1913"/>
      <c r="BX151" s="1913"/>
      <c r="BY151" s="1913" t="s">
        <v>483</v>
      </c>
      <c r="BZ151" s="1913"/>
      <c r="CA151" s="1913"/>
      <c r="CB151" s="1913"/>
      <c r="CC151" s="1913"/>
      <c r="CD151" s="1913"/>
      <c r="CE151" s="1913"/>
      <c r="CF151" s="1913"/>
      <c r="CG151" s="1913"/>
      <c r="CH151" s="1913"/>
      <c r="CI151" s="1913"/>
      <c r="CJ151" s="1913"/>
      <c r="CK151" s="1913"/>
      <c r="CL151" s="1913"/>
      <c r="CM151" s="1913"/>
      <c r="CN151" s="1913"/>
      <c r="CO151" s="1913"/>
      <c r="CP151" s="1913"/>
      <c r="CQ151" s="1913"/>
      <c r="CR151" s="1913"/>
      <c r="CS151" s="1913"/>
      <c r="CT151" s="1913"/>
      <c r="CU151" s="1913"/>
      <c r="CV151" s="1913"/>
      <c r="CW151" s="1913"/>
      <c r="CX151" s="1913"/>
      <c r="CY151" s="1913"/>
      <c r="CZ151" s="1913"/>
      <c r="DA151" s="1913"/>
      <c r="DB151" s="1913"/>
      <c r="DC151" s="1913"/>
      <c r="DD151" s="1913"/>
      <c r="DE151" s="1913"/>
      <c r="DF151" s="1913"/>
      <c r="DG151" s="1913"/>
      <c r="DH151" s="1913"/>
      <c r="DI151" s="1913"/>
      <c r="DJ151" s="1913"/>
      <c r="DK151" s="1913"/>
      <c r="DL151" s="1913"/>
      <c r="DM151" s="1917"/>
      <c r="DN151" s="2"/>
      <c r="DO151" s="19"/>
      <c r="DP151" s="2037" t="s">
        <v>178</v>
      </c>
      <c r="DQ151" s="2038"/>
      <c r="DR151" s="2038"/>
      <c r="DS151" s="2038"/>
      <c r="DT151" s="2038"/>
      <c r="DU151" s="2038"/>
      <c r="DV151" s="2039"/>
      <c r="DW151" s="1973" t="e">
        <f ca="1">IF(換算!J41="○",VLOOKUP(1,入力シート!$A$85:$AL$93,27,FALSE),"")</f>
        <v>#N/A</v>
      </c>
      <c r="DX151" s="1974"/>
      <c r="DY151" s="1975"/>
      <c r="DZ151" s="1996" t="e">
        <f ca="1">IF(換算!J41="○",VLOOKUP(1,入力シート!$A$85:$AL$93,28,FALSE),"")</f>
        <v>#N/A</v>
      </c>
      <c r="EA151" s="1997"/>
      <c r="EB151" s="1998"/>
      <c r="EC151" s="1996" t="e">
        <f ca="1">IF(換算!J41="○",VLOOKUP(1,入力シート!$A$85:$AL$93,29,FALSE),"")</f>
        <v>#N/A</v>
      </c>
      <c r="ED151" s="1997"/>
      <c r="EE151" s="1998"/>
      <c r="EF151" s="1996" t="e">
        <f ca="1">IF(換算!J41="○",VLOOKUP(1,入力シート!$A$85:$AL$93,30,FALSE),"")</f>
        <v>#N/A</v>
      </c>
      <c r="EG151" s="1997"/>
      <c r="EH151" s="1998"/>
      <c r="EI151" s="1996" t="e">
        <f ca="1">IF(換算!J41="○",VLOOKUP(1,入力シート!$A$85:$AL$93,31,FALSE),"")</f>
        <v>#N/A</v>
      </c>
      <c r="EJ151" s="1997"/>
      <c r="EK151" s="1998"/>
      <c r="EL151" s="1996" t="e">
        <f ca="1">IF(換算!J41="○",VLOOKUP(1,入力シート!$A$85:$AL$93,32,FALSE),"")</f>
        <v>#N/A</v>
      </c>
      <c r="EM151" s="1997"/>
      <c r="EN151" s="1998"/>
      <c r="EO151" s="1996" t="e">
        <f ca="1">IF(換算!J41="○",VLOOKUP(1,入力シート!$A$85:$AL$93,33,FALSE),"")</f>
        <v>#N/A</v>
      </c>
      <c r="EP151" s="1997"/>
      <c r="EQ151" s="1998"/>
      <c r="ER151" s="1996" t="e">
        <f ca="1">IF(換算!J41="○",VLOOKUP(1,入力シート!$A$85:$AL$93,34,FALSE),"")</f>
        <v>#N/A</v>
      </c>
      <c r="ES151" s="1997"/>
      <c r="ET151" s="1998"/>
      <c r="EU151" s="1996" t="e">
        <f ca="1">IF(換算!J41="○",VLOOKUP(1,入力シート!$A$85:$AL$93,35,FALSE),"")</f>
        <v>#N/A</v>
      </c>
      <c r="EV151" s="1997"/>
      <c r="EW151" s="1998"/>
      <c r="EX151" s="1996" t="e">
        <f ca="1">IF(換算!J41="○",VLOOKUP(1,入力シート!$A$85:$AL$93,36,FALSE),"")</f>
        <v>#N/A</v>
      </c>
      <c r="EY151" s="1997"/>
      <c r="EZ151" s="1998"/>
      <c r="FA151" s="1996" t="e">
        <f ca="1">IF(換算!J41="○",VLOOKUP(1,入力シート!$A$85:$AL$93,37,FALSE),"")</f>
        <v>#N/A</v>
      </c>
      <c r="FB151" s="1997"/>
      <c r="FC151" s="1998"/>
      <c r="FD151" s="1996" t="e">
        <f ca="1">IF(換算!J41="○",VLOOKUP(1,入力シート!$A$85:$AL$93,38,FALSE),"")</f>
        <v>#N/A</v>
      </c>
      <c r="FE151" s="1997"/>
      <c r="FF151" s="2048"/>
      <c r="FG151" s="23"/>
      <c r="FH151" s="23"/>
      <c r="FI151" s="23"/>
      <c r="FJ151" s="23"/>
      <c r="FK151" s="23"/>
      <c r="FL151" s="23"/>
      <c r="FM151" s="23"/>
      <c r="FN151" s="20"/>
      <c r="FO151" s="19"/>
      <c r="FP151" s="19"/>
      <c r="FQ151" s="19"/>
      <c r="FR151" s="19"/>
      <c r="FS151" s="19"/>
      <c r="FT151" s="19"/>
      <c r="FU151" s="19"/>
      <c r="FV151" s="19"/>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1944" t="e">
        <f ca="1">IF(換算!J41="○",IF(入力シート!C13="","",入力シート!C13),"")</f>
        <v>#N/A</v>
      </c>
      <c r="GW151" s="1944"/>
      <c r="GX151" s="1944"/>
      <c r="GY151" s="1944"/>
      <c r="GZ151" s="1944"/>
      <c r="HA151" s="1944"/>
      <c r="HB151" s="1944"/>
      <c r="HC151" s="1944"/>
      <c r="HD151" s="1944"/>
      <c r="HE151" s="1944"/>
      <c r="HF151" s="1944"/>
      <c r="HG151" s="1944"/>
      <c r="HH151" s="1944"/>
      <c r="HI151" s="1944"/>
      <c r="HJ151" s="1944"/>
      <c r="HK151" s="1944"/>
      <c r="HL151" s="1939" t="e">
        <f ca="1">IF(換算!J41="○",IF(入力シート!C6="","",入力シート!C6),"")</f>
        <v>#N/A</v>
      </c>
      <c r="HM151" s="1939"/>
      <c r="HN151" s="1939"/>
      <c r="HO151" s="1939"/>
      <c r="HP151" s="1939"/>
      <c r="HQ151" s="1939"/>
      <c r="HR151" s="1939"/>
      <c r="HS151" s="1939"/>
      <c r="HT151" s="1939"/>
      <c r="HU151" s="1939"/>
      <c r="HV151" s="1939"/>
      <c r="HW151" s="1939"/>
      <c r="HX151" s="1939"/>
      <c r="HY151" s="1939"/>
      <c r="HZ151" s="2"/>
    </row>
    <row r="152" spans="1:234" ht="6.75" customHeight="1">
      <c r="A152" s="1903"/>
      <c r="B152" s="1903"/>
      <c r="C152" s="1903"/>
      <c r="D152" s="1903"/>
      <c r="E152" s="1903"/>
      <c r="F152" s="1903"/>
      <c r="G152" s="1903"/>
      <c r="H152" s="1903"/>
      <c r="I152" s="1903"/>
      <c r="J152" s="1903"/>
      <c r="K152" s="1903"/>
      <c r="L152" s="1903"/>
      <c r="M152" s="1903"/>
      <c r="N152" s="1903"/>
      <c r="O152" s="1903"/>
      <c r="P152" s="1903"/>
      <c r="Q152" s="1903"/>
      <c r="R152" s="1903"/>
      <c r="S152" s="1903"/>
      <c r="T152" s="1903"/>
      <c r="U152" s="1903"/>
      <c r="V152" s="1903"/>
      <c r="W152" s="1903"/>
      <c r="X152" s="1903"/>
      <c r="Y152" s="1903"/>
      <c r="Z152" s="1903"/>
      <c r="AA152" s="1903"/>
      <c r="AB152" s="1903"/>
      <c r="AC152" s="1903"/>
      <c r="AD152" s="1903"/>
      <c r="AE152" s="1903"/>
      <c r="AF152" s="1903"/>
      <c r="AG152" s="1903"/>
      <c r="AH152" s="1903"/>
      <c r="AI152" s="1903"/>
      <c r="AJ152" s="1903"/>
      <c r="AK152" s="1903"/>
      <c r="AL152" s="1903"/>
      <c r="AM152" s="1903"/>
      <c r="AN152" s="1903"/>
      <c r="AO152" s="1903"/>
      <c r="AP152" s="1903"/>
      <c r="AQ152" s="1903"/>
      <c r="AR152" s="1903"/>
      <c r="AS152" s="1903"/>
      <c r="AT152" s="1903"/>
      <c r="AU152" s="1903"/>
      <c r="AV152" s="1903"/>
      <c r="AW152" s="1903"/>
      <c r="AX152" s="1903"/>
      <c r="AY152" s="1903"/>
      <c r="AZ152" s="1903"/>
      <c r="BA152" s="1903"/>
      <c r="BB152" s="1903"/>
      <c r="BC152" s="1903"/>
      <c r="BD152" s="1903"/>
      <c r="BE152" s="1903"/>
      <c r="BF152" s="1903"/>
      <c r="BG152" s="1903"/>
      <c r="BH152" s="1903"/>
      <c r="BI152" s="1903"/>
      <c r="BJ152" s="1903"/>
      <c r="BK152" s="1903"/>
      <c r="BL152" s="1903"/>
      <c r="BM152" s="1903"/>
      <c r="BN152" s="1903"/>
      <c r="BO152" s="1903"/>
      <c r="BP152" s="1903"/>
      <c r="BQ152" s="1903"/>
      <c r="BR152" s="1903"/>
      <c r="BS152" s="1905"/>
      <c r="BT152" s="1914"/>
      <c r="BU152" s="1915"/>
      <c r="BV152" s="1915"/>
      <c r="BW152" s="1915"/>
      <c r="BX152" s="1915"/>
      <c r="BY152" s="1915"/>
      <c r="BZ152" s="1915"/>
      <c r="CA152" s="1915"/>
      <c r="CB152" s="1915"/>
      <c r="CC152" s="1915"/>
      <c r="CD152" s="1915"/>
      <c r="CE152" s="1915"/>
      <c r="CF152" s="1915"/>
      <c r="CG152" s="1915"/>
      <c r="CH152" s="1915"/>
      <c r="CI152" s="1915"/>
      <c r="CJ152" s="1915"/>
      <c r="CK152" s="1915"/>
      <c r="CL152" s="1915"/>
      <c r="CM152" s="1915"/>
      <c r="CN152" s="1915"/>
      <c r="CO152" s="1915"/>
      <c r="CP152" s="1915"/>
      <c r="CQ152" s="1915"/>
      <c r="CR152" s="1915"/>
      <c r="CS152" s="1915"/>
      <c r="CT152" s="1915"/>
      <c r="CU152" s="1915"/>
      <c r="CV152" s="1915"/>
      <c r="CW152" s="1915"/>
      <c r="CX152" s="1915"/>
      <c r="CY152" s="1915"/>
      <c r="CZ152" s="1915"/>
      <c r="DA152" s="1915"/>
      <c r="DB152" s="1915"/>
      <c r="DC152" s="1915"/>
      <c r="DD152" s="1915"/>
      <c r="DE152" s="1915"/>
      <c r="DF152" s="1915"/>
      <c r="DG152" s="1915"/>
      <c r="DH152" s="1915"/>
      <c r="DI152" s="1915"/>
      <c r="DJ152" s="1915"/>
      <c r="DK152" s="1915"/>
      <c r="DL152" s="1915"/>
      <c r="DM152" s="1918"/>
      <c r="DN152" s="2"/>
      <c r="DO152" s="19"/>
      <c r="DP152" s="2040"/>
      <c r="DQ152" s="2041"/>
      <c r="DR152" s="2041"/>
      <c r="DS152" s="2041"/>
      <c r="DT152" s="2041"/>
      <c r="DU152" s="2041"/>
      <c r="DV152" s="2042"/>
      <c r="DW152" s="1976"/>
      <c r="DX152" s="1977"/>
      <c r="DY152" s="1978"/>
      <c r="DZ152" s="1999"/>
      <c r="EA152" s="1977"/>
      <c r="EB152" s="1978"/>
      <c r="EC152" s="1999"/>
      <c r="ED152" s="1977"/>
      <c r="EE152" s="1978"/>
      <c r="EF152" s="1999"/>
      <c r="EG152" s="1977"/>
      <c r="EH152" s="1978"/>
      <c r="EI152" s="1999"/>
      <c r="EJ152" s="1977"/>
      <c r="EK152" s="1978"/>
      <c r="EL152" s="1999"/>
      <c r="EM152" s="1977"/>
      <c r="EN152" s="1978"/>
      <c r="EO152" s="1999"/>
      <c r="EP152" s="1977"/>
      <c r="EQ152" s="1978"/>
      <c r="ER152" s="1999"/>
      <c r="ES152" s="1977"/>
      <c r="ET152" s="1978"/>
      <c r="EU152" s="1999"/>
      <c r="EV152" s="1977"/>
      <c r="EW152" s="1978"/>
      <c r="EX152" s="1999"/>
      <c r="EY152" s="1977"/>
      <c r="EZ152" s="1978"/>
      <c r="FA152" s="1999"/>
      <c r="FB152" s="1977"/>
      <c r="FC152" s="1978"/>
      <c r="FD152" s="1999"/>
      <c r="FE152" s="1977"/>
      <c r="FF152" s="2049"/>
      <c r="FG152" s="22"/>
      <c r="FH152" s="22"/>
      <c r="FI152" s="22"/>
      <c r="FJ152" s="22"/>
      <c r="FK152" s="22"/>
      <c r="FL152" s="22"/>
      <c r="FM152" s="22"/>
      <c r="FN152" s="21"/>
      <c r="FO152" s="19"/>
      <c r="FP152" s="19"/>
      <c r="FQ152" s="19"/>
      <c r="FR152" s="19"/>
      <c r="FS152" s="19"/>
      <c r="FT152" s="19"/>
      <c r="FU152" s="19"/>
      <c r="FV152" s="19"/>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1945"/>
      <c r="GW152" s="1945"/>
      <c r="GX152" s="1945"/>
      <c r="GY152" s="1945"/>
      <c r="GZ152" s="1945"/>
      <c r="HA152" s="1945"/>
      <c r="HB152" s="1945"/>
      <c r="HC152" s="1945"/>
      <c r="HD152" s="1945"/>
      <c r="HE152" s="1945"/>
      <c r="HF152" s="1945"/>
      <c r="HG152" s="1945"/>
      <c r="HH152" s="1945"/>
      <c r="HI152" s="1945"/>
      <c r="HJ152" s="1945"/>
      <c r="HK152" s="1945"/>
      <c r="HL152" s="1940"/>
      <c r="HM152" s="1940"/>
      <c r="HN152" s="1940"/>
      <c r="HO152" s="1940"/>
      <c r="HP152" s="1940"/>
      <c r="HQ152" s="1940"/>
      <c r="HR152" s="1940"/>
      <c r="HS152" s="1940"/>
      <c r="HT152" s="1940"/>
      <c r="HU152" s="1940"/>
      <c r="HV152" s="1940"/>
      <c r="HW152" s="1940"/>
      <c r="HX152" s="1940"/>
      <c r="HY152" s="1940"/>
      <c r="HZ152" s="2"/>
    </row>
    <row r="153" spans="1:234" ht="6.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row>
    <row r="154" spans="1:234" ht="6.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4"/>
      <c r="DO154" s="4"/>
      <c r="DP154" s="4"/>
      <c r="DQ154" s="4"/>
      <c r="DR154" s="4"/>
      <c r="DS154" s="4"/>
      <c r="DT154" s="4"/>
      <c r="DU154" s="4"/>
      <c r="DV154" s="4"/>
      <c r="DW154" s="4"/>
      <c r="DX154" s="4"/>
    </row>
    <row r="155" spans="1:234" ht="6.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4"/>
      <c r="DO155" s="4"/>
      <c r="DP155" s="4"/>
      <c r="DQ155" s="4"/>
      <c r="DR155" s="4"/>
      <c r="DS155" s="4"/>
      <c r="DT155" s="4"/>
      <c r="DU155" s="4"/>
      <c r="DV155" s="4"/>
      <c r="DW155" s="4"/>
      <c r="DX155" s="4"/>
    </row>
    <row r="156" spans="1:234" ht="6.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row>
    <row r="157" spans="1:234" ht="6.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DN157" s="4"/>
      <c r="DO157" s="4"/>
      <c r="DP157" s="4"/>
      <c r="DQ157" s="4"/>
      <c r="DR157" s="4"/>
      <c r="DS157" s="4"/>
      <c r="DT157" s="4"/>
      <c r="DU157" s="4"/>
      <c r="DV157" s="4"/>
      <c r="DW157" s="4"/>
      <c r="DX157" s="4"/>
    </row>
    <row r="158" spans="1:234" ht="6.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DN158" s="4"/>
      <c r="DO158" s="4"/>
      <c r="DP158" s="4"/>
      <c r="DQ158" s="4"/>
      <c r="DR158" s="4"/>
      <c r="DS158" s="4"/>
      <c r="DT158" s="4"/>
    </row>
    <row r="159" spans="1:234" ht="6.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DO159" s="4"/>
      <c r="DP159" s="4"/>
      <c r="DQ159" s="4"/>
      <c r="DR159" s="4"/>
      <c r="DS159" s="4"/>
      <c r="DT159" s="4"/>
    </row>
    <row r="160" spans="1:234" ht="6.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DO160" s="4"/>
      <c r="DP160" s="4"/>
      <c r="DQ160" s="4"/>
      <c r="DR160" s="4"/>
      <c r="DS160" s="4"/>
      <c r="DT160" s="4"/>
    </row>
    <row r="161" spans="1:234" ht="6.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DO161" s="4"/>
      <c r="DP161" s="4"/>
    </row>
    <row r="162" spans="1:234" ht="6.75" customHeight="1">
      <c r="A162" s="4"/>
      <c r="B162" s="4"/>
      <c r="C162" s="4"/>
      <c r="D162" s="4"/>
      <c r="E162" s="4"/>
      <c r="F162" s="4"/>
      <c r="G162" s="4"/>
      <c r="BB162" s="4"/>
      <c r="BC162" s="4"/>
      <c r="BD162" s="4"/>
      <c r="BE162" s="4"/>
      <c r="BF162" s="4"/>
      <c r="BG162" s="4"/>
      <c r="BH162" s="4"/>
      <c r="BI162" s="4"/>
      <c r="BJ162" s="4"/>
      <c r="BK162" s="4"/>
      <c r="BL162" s="4"/>
      <c r="BM162" s="4"/>
      <c r="BN162" s="4"/>
      <c r="BO162" s="4"/>
      <c r="BP162" s="4"/>
      <c r="BQ162" s="4"/>
      <c r="BR162" s="4"/>
      <c r="DO162" s="4"/>
      <c r="DP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row>
    <row r="163" spans="1:234" ht="6.75" customHeight="1">
      <c r="A163" s="4"/>
      <c r="B163" s="4"/>
      <c r="C163" s="4"/>
      <c r="D163" s="4"/>
      <c r="E163" s="4"/>
      <c r="F163" s="4"/>
      <c r="G163" s="4"/>
      <c r="BB163" s="4"/>
      <c r="BC163" s="4"/>
      <c r="BD163" s="4"/>
      <c r="BE163" s="4"/>
      <c r="BF163" s="4"/>
      <c r="BG163" s="4"/>
      <c r="BH163" s="4"/>
      <c r="BI163" s="4"/>
      <c r="BJ163" s="4"/>
      <c r="BK163" s="4"/>
      <c r="BL163" s="4"/>
      <c r="BM163" s="4"/>
      <c r="BN163" s="4"/>
      <c r="BO163" s="4"/>
      <c r="BP163" s="4"/>
      <c r="BQ163" s="4"/>
      <c r="BR163" s="4"/>
      <c r="DO163" s="4"/>
      <c r="DP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row>
    <row r="164" spans="1:234" ht="6.75" customHeight="1">
      <c r="A164" s="4"/>
      <c r="B164" s="4"/>
      <c r="C164" s="4"/>
      <c r="D164" s="4"/>
      <c r="E164" s="4"/>
      <c r="F164" s="4"/>
      <c r="G164" s="4"/>
      <c r="BB164" s="4"/>
      <c r="BC164" s="4"/>
      <c r="BD164" s="4"/>
      <c r="BE164" s="4"/>
      <c r="BF164" s="4"/>
      <c r="BG164" s="4"/>
      <c r="BH164" s="4"/>
      <c r="BI164" s="4"/>
      <c r="BJ164" s="4"/>
      <c r="BK164" s="4"/>
      <c r="BL164" s="4"/>
      <c r="BM164" s="4"/>
      <c r="BN164" s="4"/>
      <c r="BO164" s="4"/>
      <c r="BP164" s="4"/>
      <c r="BQ164" s="4"/>
      <c r="BR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row>
    <row r="165" spans="1:234" ht="6.75" customHeight="1">
      <c r="A165" s="4"/>
      <c r="B165" s="4"/>
      <c r="C165" s="4"/>
      <c r="D165" s="4"/>
      <c r="E165" s="4"/>
      <c r="F165" s="4"/>
      <c r="G165" s="4"/>
      <c r="BB165" s="4"/>
      <c r="BC165" s="4"/>
      <c r="BD165" s="4"/>
      <c r="BE165" s="4"/>
      <c r="BF165" s="4"/>
      <c r="BG165" s="4"/>
      <c r="BH165" s="4"/>
      <c r="BI165" s="4"/>
      <c r="BJ165" s="4"/>
      <c r="BK165" s="4"/>
      <c r="BL165" s="4"/>
      <c r="BM165" s="4"/>
      <c r="BN165" s="4"/>
      <c r="BO165" s="4"/>
      <c r="BP165" s="4"/>
      <c r="BQ165" s="4"/>
      <c r="BR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row>
    <row r="166" spans="1:234" ht="6.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row>
    <row r="167" spans="1:234" ht="6.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row>
    <row r="168" spans="1:234" ht="6.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row>
    <row r="169" spans="1:234" ht="6.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row>
    <row r="170" spans="1:234" ht="6.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row>
    <row r="171" spans="1:234" ht="6.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row>
    <row r="172" spans="1:234" ht="6.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row>
    <row r="173" spans="1:234" ht="6.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row>
    <row r="174" spans="1:234" ht="6.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row>
    <row r="175" spans="1:234" ht="6.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row>
    <row r="176" spans="1:234" ht="6.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row>
    <row r="177" spans="1:234" ht="6.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row>
    <row r="178" spans="1:234" ht="6.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row>
    <row r="179" spans="1:234" ht="6.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row>
    <row r="180" spans="1:234" ht="6.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row>
    <row r="181" spans="1:234" ht="6.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row>
    <row r="182" spans="1:234" ht="6.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row>
    <row r="183" spans="1:234" ht="6.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row>
    <row r="184" spans="1:234" ht="6.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row>
    <row r="185" spans="1:234" ht="6.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row>
    <row r="186" spans="1:234" ht="6.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row>
    <row r="187" spans="1:234" ht="6.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row>
    <row r="188" spans="1:234" ht="6.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row>
    <row r="189" spans="1:234" ht="6.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row>
    <row r="190" spans="1:234" ht="6.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row>
    <row r="191" spans="1:234" ht="6.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row>
    <row r="192" spans="1:234" ht="6.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row>
    <row r="193" spans="1:234" ht="6.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row>
    <row r="194" spans="1:234" ht="6.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row>
    <row r="195" spans="1:234" ht="6.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row>
    <row r="196" spans="1:234" ht="6.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row>
    <row r="197" spans="1:234" ht="6.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row>
    <row r="198" spans="1:234" ht="6.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row>
    <row r="199" spans="1:234" ht="6.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row>
    <row r="200" spans="1:234" ht="6.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row>
    <row r="201" spans="1:234" ht="6.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row>
    <row r="202" spans="1:234" ht="6.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row>
    <row r="203" spans="1:234" ht="6.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row>
    <row r="204" spans="1:234" ht="6.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row>
    <row r="205" spans="1:234" ht="6.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row>
    <row r="206" spans="1:234" ht="6.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row>
    <row r="207" spans="1:234" ht="6.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row>
    <row r="208" spans="1:234" ht="6.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row>
    <row r="209" spans="1:234" ht="6.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row>
    <row r="210" spans="1:234" ht="6.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row>
    <row r="211" spans="1:234" ht="6.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row>
    <row r="212" spans="1:234" ht="6.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row>
    <row r="213" spans="1:234" ht="6.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row>
    <row r="214" spans="1:234" ht="6.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row>
    <row r="215" spans="1:234" ht="6.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row>
    <row r="216" spans="1:234" ht="6.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row>
    <row r="217" spans="1:234" ht="6.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row>
    <row r="218" spans="1:234" ht="6.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row>
    <row r="219" spans="1:234" ht="6.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row>
    <row r="220" spans="1:234" ht="6.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row>
    <row r="221" spans="1:234" ht="6.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row>
    <row r="222" spans="1:234" ht="6.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ht="6.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row>
    <row r="224" spans="1:234" ht="6.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row>
    <row r="225" spans="1:234" ht="6.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ht="6.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row>
    <row r="227" spans="1:234" ht="6.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row>
    <row r="228" spans="1:234" ht="6.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row>
    <row r="229" spans="1:234" ht="6.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row>
    <row r="230" spans="1:234" ht="6.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row>
    <row r="231" spans="1:234" ht="6.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row>
    <row r="232" spans="1:234" ht="6.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row>
    <row r="233" spans="1:234" ht="6.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row>
    <row r="234" spans="1:234" ht="6.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row>
    <row r="235" spans="1:234" ht="6.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row>
    <row r="236" spans="1:234" ht="6.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row>
    <row r="237" spans="1:234" ht="6.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row>
    <row r="238" spans="1:234" ht="6.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row>
    <row r="239" spans="1:234" ht="6.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row>
    <row r="240" spans="1:234" ht="6.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row>
    <row r="241" spans="1:128" ht="6.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row>
    <row r="242" spans="1:128" ht="6.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row>
    <row r="243" spans="1:128" ht="6.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row>
    <row r="244" spans="1:128" ht="6.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row>
    <row r="245" spans="1:128" ht="6.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row>
    <row r="246" spans="1:128" ht="6.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row>
    <row r="247" spans="1:128" ht="6.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row>
    <row r="248" spans="1:128" ht="6.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row>
    <row r="249" spans="1:128" ht="6.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row>
    <row r="250" spans="1:128" ht="6.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row>
    <row r="251" spans="1:128" ht="6.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row>
    <row r="252" spans="1:128" ht="6.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row>
    <row r="253" spans="1:128" ht="6.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row>
    <row r="254" spans="1:128" ht="6.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row>
    <row r="255" spans="1:128" ht="6.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row>
    <row r="256" spans="1:128" ht="6.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row>
    <row r="257" spans="1:128" ht="6.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row>
    <row r="258" spans="1:128" ht="6.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row>
    <row r="259" spans="1:128" ht="6.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row>
    <row r="260" spans="1:128" ht="6.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row>
    <row r="261" spans="1:128" ht="6.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row>
    <row r="262" spans="1:128" ht="6.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row>
    <row r="263" spans="1:128" ht="6.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row>
    <row r="264" spans="1:128" ht="6.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row>
    <row r="265" spans="1:128" ht="6.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row>
    <row r="266" spans="1:128" ht="6.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row>
    <row r="267" spans="1:128" ht="6.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row>
    <row r="268" spans="1:128" ht="6.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row>
    <row r="269" spans="1:128" ht="6.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row>
    <row r="270" spans="1:128" ht="6.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row>
    <row r="271" spans="1:128" ht="6.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row>
    <row r="272" spans="1:128" ht="6.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row>
    <row r="273" spans="1:128" ht="6.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row>
    <row r="274" spans="1:128" ht="6.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row>
    <row r="275" spans="1:128" ht="6.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row>
    <row r="276" spans="1:128" ht="6.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row>
    <row r="277" spans="1:128" ht="6.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row>
    <row r="278" spans="1:128" ht="6.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row>
    <row r="279" spans="1:128" ht="6.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row>
    <row r="280" spans="1:128" ht="6.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row>
    <row r="281" spans="1:128" ht="6.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row>
    <row r="282" spans="1:128" ht="6.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row>
    <row r="283" spans="1:128" ht="6.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row>
    <row r="284" spans="1:128" ht="6.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row>
    <row r="285" spans="1:128" ht="6.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row>
    <row r="286" spans="1:128" ht="6.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row>
    <row r="287" spans="1:128" ht="6.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row>
    <row r="288" spans="1:128" ht="6.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row>
    <row r="289" spans="1:128" ht="6.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row>
    <row r="290" spans="1:128" ht="6.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row>
    <row r="291" spans="1:128" ht="6.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row>
    <row r="292" spans="1:128" ht="6.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row>
    <row r="293" spans="1:128" ht="6.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row>
    <row r="294" spans="1:128" ht="6.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row>
    <row r="295" spans="1:128" ht="6.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row>
    <row r="296" spans="1:128" ht="6.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row>
    <row r="297" spans="1:128" ht="6.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row>
    <row r="298" spans="1:128" ht="6.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row>
    <row r="299" spans="1:128" ht="6.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row>
    <row r="300" spans="1:128" ht="6.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row>
    <row r="301" spans="1:128" ht="6.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row>
    <row r="302" spans="1:128" ht="6.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row>
    <row r="303" spans="1:128" ht="6.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row>
    <row r="304" spans="1:128" ht="6.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row>
    <row r="305" spans="1:128" ht="6.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row>
    <row r="306" spans="1:128" ht="6.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row>
    <row r="307" spans="1:128" ht="6.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row>
    <row r="308" spans="1:128" ht="6.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row>
    <row r="309" spans="1:128" ht="6.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row>
    <row r="310" spans="1:128" ht="6.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row>
    <row r="311" spans="1:128" ht="6.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row>
    <row r="312" spans="1:128" ht="6.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row>
    <row r="313" spans="1:128" ht="6.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row>
    <row r="314" spans="1:128" ht="6.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row>
    <row r="315" spans="1:128" ht="6.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row>
    <row r="316" spans="1:128" ht="6.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row>
    <row r="317" spans="1:128" ht="6.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row>
    <row r="318" spans="1:128" ht="6.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row>
    <row r="319" spans="1:128" ht="6.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row>
    <row r="320" spans="1:128" ht="6.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row>
    <row r="321" spans="1:128" ht="6.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row>
    <row r="322" spans="1:128" ht="6.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row>
    <row r="323" spans="1:128" ht="6.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row>
    <row r="324" spans="1:128" ht="6.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row>
    <row r="325" spans="1:128" ht="6.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row>
    <row r="326" spans="1:128" ht="6.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row>
    <row r="327" spans="1:128" ht="6.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row>
    <row r="328" spans="1:128" ht="6.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row>
    <row r="329" spans="1:128" ht="6.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row>
    <row r="330" spans="1:128" ht="6.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row>
    <row r="331" spans="1:128" ht="6.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row>
    <row r="332" spans="1:128" ht="6.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row>
    <row r="333" spans="1:128" ht="6.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row>
    <row r="334" spans="1:128" ht="6.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row>
    <row r="335" spans="1:128" ht="6.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row>
    <row r="336" spans="1:128" ht="6.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row>
    <row r="337" spans="1:128" ht="6.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row>
    <row r="338" spans="1:128" ht="6.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row>
    <row r="339" spans="1:128" ht="6.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row>
    <row r="340" spans="1:128" ht="6.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row>
    <row r="341" spans="1:128" ht="6.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row>
    <row r="342" spans="1:128" ht="6.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row>
    <row r="343" spans="1:128" ht="6.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row>
    <row r="344" spans="1:128" ht="6.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row>
    <row r="345" spans="1:128" ht="6.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row>
    <row r="346" spans="1:128" ht="6.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row>
    <row r="347" spans="1:128" ht="6.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row>
    <row r="348" spans="1:128" ht="6.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row>
    <row r="349" spans="1:128" ht="6.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row>
    <row r="350" spans="1:128" ht="6.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row>
    <row r="351" spans="1:128" ht="6.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row>
    <row r="352" spans="1:128" ht="6.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row>
    <row r="353" spans="1:128" ht="6.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row>
    <row r="354" spans="1:128" ht="6.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row>
    <row r="355" spans="1:128" ht="6.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row>
    <row r="356" spans="1:128" ht="6.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row>
    <row r="357" spans="1:128" ht="6.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row>
    <row r="358" spans="1:128" ht="6.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row>
    <row r="359" spans="1:128" ht="6.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row>
    <row r="360" spans="1:128" ht="6.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row>
    <row r="361" spans="1:128" ht="6.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row>
    <row r="362" spans="1:128" ht="6.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row>
    <row r="363" spans="1:128" ht="6.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row>
    <row r="364" spans="1:128" ht="6.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row>
    <row r="365" spans="1:128" ht="6.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row>
    <row r="366" spans="1:128" ht="6.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row>
    <row r="367" spans="1:128" ht="6.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row>
    <row r="368" spans="1:128" ht="6.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row>
    <row r="369" spans="1:128" ht="6.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row>
    <row r="370" spans="1:128" ht="6.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row>
    <row r="371" spans="1:128" ht="6.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row>
    <row r="372" spans="1:128" ht="6.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row>
    <row r="373" spans="1:128" ht="6.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row>
    <row r="374" spans="1:128" ht="6.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row>
    <row r="375" spans="1:128" ht="6.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row>
    <row r="376" spans="1:128" ht="6.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row>
    <row r="377" spans="1:128" ht="6.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row>
    <row r="378" spans="1:128" ht="6.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row>
    <row r="379" spans="1:128" ht="6.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row>
    <row r="380" spans="1:128" ht="6.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row>
    <row r="381" spans="1:128" ht="6.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row>
    <row r="382" spans="1:128" ht="6.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row>
    <row r="383" spans="1:128" ht="6.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row>
    <row r="384" spans="1:128" ht="6.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row>
    <row r="385" spans="1:128" ht="6.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row>
    <row r="386" spans="1:128" ht="6.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row>
    <row r="387" spans="1:128" ht="6.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row>
    <row r="388" spans="1:128" ht="6.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row>
    <row r="389" spans="1:128" ht="6.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row>
    <row r="390" spans="1:128" ht="6.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row>
    <row r="391" spans="1:128" ht="6.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row>
    <row r="392" spans="1:128" ht="6.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row>
    <row r="393" spans="1:128" ht="6.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row>
    <row r="394" spans="1:128" ht="6.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row>
    <row r="395" spans="1:128" ht="6.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row>
    <row r="396" spans="1:128" ht="6.75" customHeight="1"/>
    <row r="397" spans="1:128" ht="6.75" customHeight="1"/>
    <row r="398" spans="1:128" ht="6.75" customHeight="1"/>
    <row r="399" spans="1:128" ht="6.75" customHeight="1"/>
    <row r="400" spans="1:128"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sheetData>
  <sheetProtection password="8239" sheet="1" objects="1" scenarios="1" selectLockedCells="1"/>
  <mergeCells count="1024">
    <mergeCell ref="K143:AK145"/>
    <mergeCell ref="AL143:AM145"/>
    <mergeCell ref="AN143:BO145"/>
    <mergeCell ref="BP143:BQ145"/>
    <mergeCell ref="BT144:DM148"/>
    <mergeCell ref="DP145:DV146"/>
    <mergeCell ref="GS147:HY150"/>
    <mergeCell ref="HA133:HJ136"/>
    <mergeCell ref="HK133:HW136"/>
    <mergeCell ref="HX133:HY136"/>
    <mergeCell ref="BZ134:CI136"/>
    <mergeCell ref="CJ134:CL136"/>
    <mergeCell ref="CM134:CO136"/>
    <mergeCell ref="CP134:CS136"/>
    <mergeCell ref="CT134:DK136"/>
    <mergeCell ref="DL134:DM136"/>
    <mergeCell ref="DO135:ER138"/>
    <mergeCell ref="FU131:FV134"/>
    <mergeCell ref="K136:AB137"/>
    <mergeCell ref="AC136:AT137"/>
    <mergeCell ref="ET147:FB150"/>
    <mergeCell ref="FC147:FF150"/>
    <mergeCell ref="FG147:FO150"/>
    <mergeCell ref="BY149:DM150"/>
    <mergeCell ref="GB129:GZ132"/>
    <mergeCell ref="HA129:HJ132"/>
    <mergeCell ref="HK129:HW132"/>
    <mergeCell ref="HX129:HY132"/>
    <mergeCell ref="GO137:GZ140"/>
    <mergeCell ref="HA137:HJ140"/>
    <mergeCell ref="HK137:HW140"/>
    <mergeCell ref="HX137:HY140"/>
    <mergeCell ref="BY151:DM152"/>
    <mergeCell ref="DP151:DV152"/>
    <mergeCell ref="GV151:HK152"/>
    <mergeCell ref="HL151:HY152"/>
    <mergeCell ref="ES135:FT138"/>
    <mergeCell ref="FZ147:GH150"/>
    <mergeCell ref="GI147:GR150"/>
    <mergeCell ref="DW145:EJ146"/>
    <mergeCell ref="DP147:DV150"/>
    <mergeCell ref="DW147:EJ150"/>
    <mergeCell ref="FU135:FV138"/>
    <mergeCell ref="FP147:FY150"/>
    <mergeCell ref="AN141:BQ142"/>
    <mergeCell ref="GB141:HY146"/>
    <mergeCell ref="A131:J140"/>
    <mergeCell ref="K131:AB132"/>
    <mergeCell ref="AC131:AT132"/>
    <mergeCell ref="AU131:BQ132"/>
    <mergeCell ref="BZ131:CO133"/>
    <mergeCell ref="CP131:CS133"/>
    <mergeCell ref="AU136:BQ137"/>
    <mergeCell ref="BZ137:CO139"/>
    <mergeCell ref="CP137:CS139"/>
    <mergeCell ref="K138:Z140"/>
    <mergeCell ref="EX151:EZ152"/>
    <mergeCell ref="FA151:FC152"/>
    <mergeCell ref="FD151:FF152"/>
    <mergeCell ref="EK145:EO146"/>
    <mergeCell ref="BT149:BX150"/>
    <mergeCell ref="A151:BS152"/>
    <mergeCell ref="BT151:BX152"/>
    <mergeCell ref="DW151:DY152"/>
    <mergeCell ref="DZ151:EB152"/>
    <mergeCell ref="EC151:EE152"/>
    <mergeCell ref="EF151:EH152"/>
    <mergeCell ref="EI151:EK152"/>
    <mergeCell ref="EL151:EN152"/>
    <mergeCell ref="EO151:EQ152"/>
    <mergeCell ref="ER151:ET152"/>
    <mergeCell ref="A146:BQ149"/>
    <mergeCell ref="A141:J145"/>
    <mergeCell ref="K141:AM142"/>
    <mergeCell ref="EU151:EW152"/>
    <mergeCell ref="DP143:FW144"/>
    <mergeCell ref="EK147:EO150"/>
    <mergeCell ref="EP147:ES150"/>
    <mergeCell ref="H123:M125"/>
    <mergeCell ref="N123:AB125"/>
    <mergeCell ref="AC123:AD125"/>
    <mergeCell ref="CT128:DK130"/>
    <mergeCell ref="DL128:DM130"/>
    <mergeCell ref="CT131:DK133"/>
    <mergeCell ref="DL131:DM133"/>
    <mergeCell ref="DO131:ER134"/>
    <mergeCell ref="ES131:FT134"/>
    <mergeCell ref="AA138:AB140"/>
    <mergeCell ref="AC138:AR140"/>
    <mergeCell ref="AS138:AT140"/>
    <mergeCell ref="AU138:BO140"/>
    <mergeCell ref="BP138:BQ140"/>
    <mergeCell ref="BT140:DM142"/>
    <mergeCell ref="CT137:DK139"/>
    <mergeCell ref="DL137:DM139"/>
    <mergeCell ref="CP128:CS130"/>
    <mergeCell ref="H126:S127"/>
    <mergeCell ref="T126:V127"/>
    <mergeCell ref="W126:Y127"/>
    <mergeCell ref="Z126:AB127"/>
    <mergeCell ref="HX125:HY128"/>
    <mergeCell ref="K133:AB135"/>
    <mergeCell ref="AC133:AT135"/>
    <mergeCell ref="AU133:BQ135"/>
    <mergeCell ref="GB133:GN140"/>
    <mergeCell ref="GO133:GZ136"/>
    <mergeCell ref="AC126:AE127"/>
    <mergeCell ref="AF126:AH127"/>
    <mergeCell ref="AI126:AK127"/>
    <mergeCell ref="AL126:AN127"/>
    <mergeCell ref="AO126:AQ127"/>
    <mergeCell ref="DO123:FV124"/>
    <mergeCell ref="GB123:HY124"/>
    <mergeCell ref="BZ125:CO127"/>
    <mergeCell ref="CP125:CS127"/>
    <mergeCell ref="CT125:DK127"/>
    <mergeCell ref="DL125:DM127"/>
    <mergeCell ref="DO125:FV130"/>
    <mergeCell ref="GB125:GZ128"/>
    <mergeCell ref="HA125:HJ128"/>
    <mergeCell ref="HK125:HW128"/>
    <mergeCell ref="CP122:CS124"/>
    <mergeCell ref="CT122:DK124"/>
    <mergeCell ref="DL122:DM124"/>
    <mergeCell ref="GL110:GO113"/>
    <mergeCell ref="GP110:GS113"/>
    <mergeCell ref="GT110:GW113"/>
    <mergeCell ref="GX110:HY113"/>
    <mergeCell ref="F121:G127"/>
    <mergeCell ref="H121:M122"/>
    <mergeCell ref="N121:AD122"/>
    <mergeCell ref="AE121:AI125"/>
    <mergeCell ref="AJ121:AV125"/>
    <mergeCell ref="AW121:BC125"/>
    <mergeCell ref="AR126:AT127"/>
    <mergeCell ref="AU126:AW127"/>
    <mergeCell ref="AX126:AZ127"/>
    <mergeCell ref="BA126:BC127"/>
    <mergeCell ref="BA119:BC120"/>
    <mergeCell ref="BD119:BQ120"/>
    <mergeCell ref="BZ119:CO121"/>
    <mergeCell ref="CP119:CS121"/>
    <mergeCell ref="CT119:DK121"/>
    <mergeCell ref="DL119:DM121"/>
    <mergeCell ref="BD121:BH125"/>
    <mergeCell ref="BI121:BL125"/>
    <mergeCell ref="BM121:BQ125"/>
    <mergeCell ref="BZ122:CO124"/>
    <mergeCell ref="AI119:AK120"/>
    <mergeCell ref="AL119:AN120"/>
    <mergeCell ref="AO119:AQ120"/>
    <mergeCell ref="AR119:AT120"/>
    <mergeCell ref="AU119:AW120"/>
    <mergeCell ref="AX119:AZ120"/>
    <mergeCell ref="F114:G120"/>
    <mergeCell ref="BD126:BQ127"/>
    <mergeCell ref="T119:V120"/>
    <mergeCell ref="W119:Y120"/>
    <mergeCell ref="Z119:AB120"/>
    <mergeCell ref="AC119:AE120"/>
    <mergeCell ref="AF119:AH120"/>
    <mergeCell ref="FN118:FQ121"/>
    <mergeCell ref="FR118:FU121"/>
    <mergeCell ref="FV118:FY121"/>
    <mergeCell ref="FZ118:GC121"/>
    <mergeCell ref="GD118:GG121"/>
    <mergeCell ref="GH118:GK121"/>
    <mergeCell ref="EQ118:ES121"/>
    <mergeCell ref="ET118:EW121"/>
    <mergeCell ref="EX118:FA121"/>
    <mergeCell ref="FB118:FE121"/>
    <mergeCell ref="FF118:FI121"/>
    <mergeCell ref="FJ118:FM121"/>
    <mergeCell ref="AJ114:AV118"/>
    <mergeCell ref="AW114:BC118"/>
    <mergeCell ref="BD114:BH118"/>
    <mergeCell ref="BI114:BL118"/>
    <mergeCell ref="BM114:BQ118"/>
    <mergeCell ref="EX114:FA117"/>
    <mergeCell ref="DL113:DM115"/>
    <mergeCell ref="AE114:AI118"/>
    <mergeCell ref="GH110:GK113"/>
    <mergeCell ref="GX114:HY117"/>
    <mergeCell ref="H116:M118"/>
    <mergeCell ref="N116:AD118"/>
    <mergeCell ref="BZ116:CO118"/>
    <mergeCell ref="CP116:CS118"/>
    <mergeCell ref="CT116:DK118"/>
    <mergeCell ref="DL116:DM118"/>
    <mergeCell ref="DO118:DP121"/>
    <mergeCell ref="DQ118:DT121"/>
    <mergeCell ref="DU118:EP121"/>
    <mergeCell ref="FZ114:GC117"/>
    <mergeCell ref="GD114:GG117"/>
    <mergeCell ref="GH114:GK117"/>
    <mergeCell ref="GL114:GO117"/>
    <mergeCell ref="GP114:GS117"/>
    <mergeCell ref="GT114:GW117"/>
    <mergeCell ref="FB114:FE117"/>
    <mergeCell ref="FF114:FI117"/>
    <mergeCell ref="FJ114:FM117"/>
    <mergeCell ref="FN114:FQ117"/>
    <mergeCell ref="FR114:FU117"/>
    <mergeCell ref="FV114:FY117"/>
    <mergeCell ref="DO114:DP117"/>
    <mergeCell ref="DQ114:DT117"/>
    <mergeCell ref="DU114:EP117"/>
    <mergeCell ref="EQ114:ES117"/>
    <mergeCell ref="ET114:EW117"/>
    <mergeCell ref="GL118:GO121"/>
    <mergeCell ref="GP118:GS121"/>
    <mergeCell ref="GT118:GW121"/>
    <mergeCell ref="GX118:HY121"/>
    <mergeCell ref="H119:S120"/>
    <mergeCell ref="BN105:BQ106"/>
    <mergeCell ref="GY103:HD106"/>
    <mergeCell ref="HE103:HY106"/>
    <mergeCell ref="H112:S113"/>
    <mergeCell ref="T112:V113"/>
    <mergeCell ref="W112:Y113"/>
    <mergeCell ref="Z112:AB113"/>
    <mergeCell ref="AC112:AE113"/>
    <mergeCell ref="FJ110:FM113"/>
    <mergeCell ref="FN110:FQ113"/>
    <mergeCell ref="FR110:FU113"/>
    <mergeCell ref="FV110:FY113"/>
    <mergeCell ref="FZ110:GC113"/>
    <mergeCell ref="GD110:GG113"/>
    <mergeCell ref="DU110:EP113"/>
    <mergeCell ref="EQ110:ES113"/>
    <mergeCell ref="ET110:EW113"/>
    <mergeCell ref="EX110:FA113"/>
    <mergeCell ref="FB110:FE113"/>
    <mergeCell ref="FF110:FI113"/>
    <mergeCell ref="AX112:AZ113"/>
    <mergeCell ref="BA112:BC113"/>
    <mergeCell ref="BD112:BQ113"/>
    <mergeCell ref="BZ113:CO115"/>
    <mergeCell ref="CP113:CS115"/>
    <mergeCell ref="CT113:DK115"/>
    <mergeCell ref="AF112:AH113"/>
    <mergeCell ref="AI112:AK113"/>
    <mergeCell ref="AL112:AN113"/>
    <mergeCell ref="AO112:AQ113"/>
    <mergeCell ref="AR112:AT113"/>
    <mergeCell ref="AU112:AW113"/>
    <mergeCell ref="W105:Y106"/>
    <mergeCell ref="Z105:AB106"/>
    <mergeCell ref="AC105:AE106"/>
    <mergeCell ref="AF105:AH106"/>
    <mergeCell ref="AI105:AK106"/>
    <mergeCell ref="H102:M104"/>
    <mergeCell ref="N102:AB104"/>
    <mergeCell ref="AC102:AD104"/>
    <mergeCell ref="BZ104:CO106"/>
    <mergeCell ref="CP104:CS106"/>
    <mergeCell ref="CT104:DK106"/>
    <mergeCell ref="DL104:DM106"/>
    <mergeCell ref="DU104:EX106"/>
    <mergeCell ref="F100:G106"/>
    <mergeCell ref="DL107:DM109"/>
    <mergeCell ref="DO108:HY109"/>
    <mergeCell ref="H109:M111"/>
    <mergeCell ref="N109:AD111"/>
    <mergeCell ref="BZ110:CO112"/>
    <mergeCell ref="CP110:CS112"/>
    <mergeCell ref="CT110:DK112"/>
    <mergeCell ref="DL110:DM112"/>
    <mergeCell ref="DO110:DP113"/>
    <mergeCell ref="DQ110:DT113"/>
    <mergeCell ref="BD107:BH111"/>
    <mergeCell ref="BI107:BL111"/>
    <mergeCell ref="BM107:BQ111"/>
    <mergeCell ref="BZ107:CO109"/>
    <mergeCell ref="CP107:CS109"/>
    <mergeCell ref="CT107:DK109"/>
    <mergeCell ref="BD105:BH106"/>
    <mergeCell ref="BI105:BM106"/>
    <mergeCell ref="FD96:FG99"/>
    <mergeCell ref="FH96:FW99"/>
    <mergeCell ref="HX94:HY97"/>
    <mergeCell ref="DO96:DP103"/>
    <mergeCell ref="DQ96:DT99"/>
    <mergeCell ref="DU96:ES99"/>
    <mergeCell ref="ET96:EW99"/>
    <mergeCell ref="FM92:FP95"/>
    <mergeCell ref="FQ92:FT95"/>
    <mergeCell ref="FU92:GE95"/>
    <mergeCell ref="GF92:GW95"/>
    <mergeCell ref="HE92:HY93"/>
    <mergeCell ref="GY90:HD97"/>
    <mergeCell ref="HE90:HY91"/>
    <mergeCell ref="A107:E127"/>
    <mergeCell ref="F107:G113"/>
    <mergeCell ref="H107:M108"/>
    <mergeCell ref="N107:AD108"/>
    <mergeCell ref="AE107:AI111"/>
    <mergeCell ref="AJ107:AV111"/>
    <mergeCell ref="AW107:BC111"/>
    <mergeCell ref="AL105:AN106"/>
    <mergeCell ref="AO105:AQ106"/>
    <mergeCell ref="AR105:AT106"/>
    <mergeCell ref="AU105:AW106"/>
    <mergeCell ref="AX105:AZ106"/>
    <mergeCell ref="BA105:BC106"/>
    <mergeCell ref="EY104:FW106"/>
    <mergeCell ref="FX104:GG106"/>
    <mergeCell ref="GH104:GW106"/>
    <mergeCell ref="H105:S106"/>
    <mergeCell ref="T105:V106"/>
    <mergeCell ref="H100:M101"/>
    <mergeCell ref="N100:AD101"/>
    <mergeCell ref="AE100:AI104"/>
    <mergeCell ref="AJ100:AV104"/>
    <mergeCell ref="BA98:BC99"/>
    <mergeCell ref="BD98:BH99"/>
    <mergeCell ref="BI98:BM99"/>
    <mergeCell ref="BN98:BQ99"/>
    <mergeCell ref="BT98:BY139"/>
    <mergeCell ref="BZ98:CO100"/>
    <mergeCell ref="AW100:BC104"/>
    <mergeCell ref="BD100:BH104"/>
    <mergeCell ref="BI100:BL104"/>
    <mergeCell ref="BM100:BQ104"/>
    <mergeCell ref="AI98:AK99"/>
    <mergeCell ref="AL98:AN99"/>
    <mergeCell ref="AO98:AQ99"/>
    <mergeCell ref="AR98:AT99"/>
    <mergeCell ref="AU98:AW99"/>
    <mergeCell ref="AX98:AZ99"/>
    <mergeCell ref="H98:S99"/>
    <mergeCell ref="T98:V99"/>
    <mergeCell ref="W98:Y99"/>
    <mergeCell ref="Z98:AB99"/>
    <mergeCell ref="AC98:AE99"/>
    <mergeCell ref="AF98:AH99"/>
    <mergeCell ref="H114:M115"/>
    <mergeCell ref="N114:AD115"/>
    <mergeCell ref="A128:AM130"/>
    <mergeCell ref="AN128:AZ130"/>
    <mergeCell ref="BA128:BQ130"/>
    <mergeCell ref="BZ128:CO130"/>
    <mergeCell ref="HQ100:HU102"/>
    <mergeCell ref="HV100:HY102"/>
    <mergeCell ref="BZ101:CO103"/>
    <mergeCell ref="CP101:CS103"/>
    <mergeCell ref="CT101:DK103"/>
    <mergeCell ref="DL101:DM103"/>
    <mergeCell ref="FM100:FP103"/>
    <mergeCell ref="FQ100:FT103"/>
    <mergeCell ref="FU100:GE103"/>
    <mergeCell ref="GF100:GW103"/>
    <mergeCell ref="HH100:HL102"/>
    <mergeCell ref="HM100:HP102"/>
    <mergeCell ref="EO100:ER103"/>
    <mergeCell ref="ES100:EV103"/>
    <mergeCell ref="BN91:BQ92"/>
    <mergeCell ref="BZ92:CO94"/>
    <mergeCell ref="CP92:CS94"/>
    <mergeCell ref="CT92:DK94"/>
    <mergeCell ref="DL92:DM94"/>
    <mergeCell ref="EW100:EZ103"/>
    <mergeCell ref="FA100:FD103"/>
    <mergeCell ref="FE100:FH103"/>
    <mergeCell ref="FI100:FL103"/>
    <mergeCell ref="DQ100:DT103"/>
    <mergeCell ref="DU100:DX103"/>
    <mergeCell ref="DY100:EB103"/>
    <mergeCell ref="EC100:EF103"/>
    <mergeCell ref="EG100:EJ103"/>
    <mergeCell ref="EK100:EN103"/>
    <mergeCell ref="CP98:CS100"/>
    <mergeCell ref="CT98:DK100"/>
    <mergeCell ref="DL98:DM100"/>
    <mergeCell ref="W91:Y92"/>
    <mergeCell ref="FX96:GG99"/>
    <mergeCell ref="GH96:GW99"/>
    <mergeCell ref="HE96:HW97"/>
    <mergeCell ref="H95:M97"/>
    <mergeCell ref="N95:AD97"/>
    <mergeCell ref="BZ95:CO97"/>
    <mergeCell ref="CP95:CS97"/>
    <mergeCell ref="CT95:DK97"/>
    <mergeCell ref="DL95:DM97"/>
    <mergeCell ref="AW93:BC97"/>
    <mergeCell ref="BD93:BH97"/>
    <mergeCell ref="BI93:BL97"/>
    <mergeCell ref="BM93:BQ97"/>
    <mergeCell ref="HE94:HW95"/>
    <mergeCell ref="CT89:DK91"/>
    <mergeCell ref="DL89:DM91"/>
    <mergeCell ref="Z91:AB92"/>
    <mergeCell ref="AC91:AE92"/>
    <mergeCell ref="AF91:AH92"/>
    <mergeCell ref="AI91:AK92"/>
    <mergeCell ref="AL91:AN92"/>
    <mergeCell ref="ET88:EW91"/>
    <mergeCell ref="AO91:AQ92"/>
    <mergeCell ref="AR91:AT92"/>
    <mergeCell ref="AU91:AW92"/>
    <mergeCell ref="AX91:AZ92"/>
    <mergeCell ref="BA91:BC92"/>
    <mergeCell ref="BD91:BH92"/>
    <mergeCell ref="GY98:HG102"/>
    <mergeCell ref="HH98:HY99"/>
    <mergeCell ref="EX96:FC99"/>
    <mergeCell ref="GF84:GW87"/>
    <mergeCell ref="AO84:AQ85"/>
    <mergeCell ref="AR84:AT85"/>
    <mergeCell ref="AU84:AW85"/>
    <mergeCell ref="AX84:AZ85"/>
    <mergeCell ref="H84:S85"/>
    <mergeCell ref="T84:V85"/>
    <mergeCell ref="W84:Y85"/>
    <mergeCell ref="Z84:AB85"/>
    <mergeCell ref="AC84:AE85"/>
    <mergeCell ref="AF84:AH85"/>
    <mergeCell ref="F93:G99"/>
    <mergeCell ref="H93:M94"/>
    <mergeCell ref="N93:AD94"/>
    <mergeCell ref="AE93:AI97"/>
    <mergeCell ref="AJ93:AV97"/>
    <mergeCell ref="EO92:ER95"/>
    <mergeCell ref="ES92:EV95"/>
    <mergeCell ref="EW92:EZ95"/>
    <mergeCell ref="FA92:FD95"/>
    <mergeCell ref="FE92:FH95"/>
    <mergeCell ref="FI92:FL95"/>
    <mergeCell ref="DQ92:DT95"/>
    <mergeCell ref="DU92:DX95"/>
    <mergeCell ref="DY92:EB95"/>
    <mergeCell ref="EC92:EF95"/>
    <mergeCell ref="EG92:EJ95"/>
    <mergeCell ref="EK92:EN95"/>
    <mergeCell ref="BI91:BM92"/>
    <mergeCell ref="F86:G92"/>
    <mergeCell ref="H86:M87"/>
    <mergeCell ref="H91:S92"/>
    <mergeCell ref="N86:AD87"/>
    <mergeCell ref="AE86:AI90"/>
    <mergeCell ref="AJ86:AV90"/>
    <mergeCell ref="EW84:EZ87"/>
    <mergeCell ref="FA84:FD87"/>
    <mergeCell ref="FE84:FH87"/>
    <mergeCell ref="FI84:FL87"/>
    <mergeCell ref="FM84:FP87"/>
    <mergeCell ref="FQ84:FT87"/>
    <mergeCell ref="DY84:EB87"/>
    <mergeCell ref="EC84:EF87"/>
    <mergeCell ref="EG84:EJ87"/>
    <mergeCell ref="EK84:EN87"/>
    <mergeCell ref="EO84:ER87"/>
    <mergeCell ref="ES84:EV87"/>
    <mergeCell ref="BA84:BC85"/>
    <mergeCell ref="BD84:BH85"/>
    <mergeCell ref="BI84:BM85"/>
    <mergeCell ref="BN84:BQ85"/>
    <mergeCell ref="DQ84:DT87"/>
    <mergeCell ref="DU84:DX87"/>
    <mergeCell ref="AW86:BC90"/>
    <mergeCell ref="BD86:BH90"/>
    <mergeCell ref="BI86:BL90"/>
    <mergeCell ref="BM86:BQ90"/>
    <mergeCell ref="AI84:AK85"/>
    <mergeCell ref="AL84:AN85"/>
    <mergeCell ref="EX88:FC91"/>
    <mergeCell ref="FD88:FG91"/>
    <mergeCell ref="FH88:FW91"/>
    <mergeCell ref="FU84:GE87"/>
    <mergeCell ref="T91:V92"/>
    <mergeCell ref="HI80:HW81"/>
    <mergeCell ref="HX80:HY84"/>
    <mergeCell ref="H81:M83"/>
    <mergeCell ref="N81:AD83"/>
    <mergeCell ref="HI82:HW84"/>
    <mergeCell ref="CD83:CO85"/>
    <mergeCell ref="CP83:CS85"/>
    <mergeCell ref="CT83:DK85"/>
    <mergeCell ref="DU80:ES83"/>
    <mergeCell ref="ET80:EW83"/>
    <mergeCell ref="EX80:FC83"/>
    <mergeCell ref="FD80:FG83"/>
    <mergeCell ref="FH80:FW83"/>
    <mergeCell ref="FX80:GG83"/>
    <mergeCell ref="CD80:CO82"/>
    <mergeCell ref="CP80:CS82"/>
    <mergeCell ref="CT80:DK82"/>
    <mergeCell ref="DL80:DM82"/>
    <mergeCell ref="DO80:DP87"/>
    <mergeCell ref="DQ80:DT83"/>
    <mergeCell ref="DL83:DM85"/>
    <mergeCell ref="CD86:CO88"/>
    <mergeCell ref="CP86:CS88"/>
    <mergeCell ref="CT86:DK88"/>
    <mergeCell ref="GY85:HH89"/>
    <mergeCell ref="HI85:HW89"/>
    <mergeCell ref="HX85:HY89"/>
    <mergeCell ref="FX88:GG91"/>
    <mergeCell ref="GH88:GW91"/>
    <mergeCell ref="DL86:DM88"/>
    <mergeCell ref="H88:M90"/>
    <mergeCell ref="N88:AD90"/>
    <mergeCell ref="HE73:HW76"/>
    <mergeCell ref="HX73:HY76"/>
    <mergeCell ref="BZ74:CO76"/>
    <mergeCell ref="CP74:CS76"/>
    <mergeCell ref="EK65:EY68"/>
    <mergeCell ref="BZ68:CO70"/>
    <mergeCell ref="CP68:CS70"/>
    <mergeCell ref="A70:J78"/>
    <mergeCell ref="K70:M75"/>
    <mergeCell ref="N70:T72"/>
    <mergeCell ref="U70:AN72"/>
    <mergeCell ref="AO70:AX72"/>
    <mergeCell ref="AY70:BQ72"/>
    <mergeCell ref="K76:Q78"/>
    <mergeCell ref="R76:T78"/>
    <mergeCell ref="U76:W78"/>
    <mergeCell ref="X76:Z78"/>
    <mergeCell ref="DL77:DM79"/>
    <mergeCell ref="DO78:GI79"/>
    <mergeCell ref="GY78:HZ79"/>
    <mergeCell ref="A79:E106"/>
    <mergeCell ref="F79:G85"/>
    <mergeCell ref="H79:M80"/>
    <mergeCell ref="N79:AD80"/>
    <mergeCell ref="AE79:AI83"/>
    <mergeCell ref="AJ79:AV83"/>
    <mergeCell ref="AW79:BC83"/>
    <mergeCell ref="AY76:BA78"/>
    <mergeCell ref="BB76:BC78"/>
    <mergeCell ref="BD76:BQ78"/>
    <mergeCell ref="BZ77:CO79"/>
    <mergeCell ref="CP77:CS79"/>
    <mergeCell ref="CT74:DK76"/>
    <mergeCell ref="DL74:DM76"/>
    <mergeCell ref="BZ71:CO73"/>
    <mergeCell ref="CP71:CS73"/>
    <mergeCell ref="CT71:DK73"/>
    <mergeCell ref="DL71:DM73"/>
    <mergeCell ref="FS71:GK72"/>
    <mergeCell ref="N73:T75"/>
    <mergeCell ref="U73:AN75"/>
    <mergeCell ref="AO73:AX75"/>
    <mergeCell ref="AY73:BO75"/>
    <mergeCell ref="BP73:BQ75"/>
    <mergeCell ref="AG76:AI78"/>
    <mergeCell ref="AJ76:AL78"/>
    <mergeCell ref="AM76:AO78"/>
    <mergeCell ref="AP76:AR78"/>
    <mergeCell ref="DO73:GE76"/>
    <mergeCell ref="GJ73:HD76"/>
    <mergeCell ref="CT77:DK79"/>
    <mergeCell ref="BD79:BH83"/>
    <mergeCell ref="BI79:BL83"/>
    <mergeCell ref="BM79:BQ83"/>
    <mergeCell ref="BZ80:CC91"/>
    <mergeCell ref="AA76:AC78"/>
    <mergeCell ref="AD76:AF78"/>
    <mergeCell ref="GH80:GW83"/>
    <mergeCell ref="GY80:HH84"/>
    <mergeCell ref="DO88:DP95"/>
    <mergeCell ref="DQ88:DT91"/>
    <mergeCell ref="DU88:ES91"/>
    <mergeCell ref="CD89:CO91"/>
    <mergeCell ref="CP89:CS91"/>
    <mergeCell ref="AZ58:BQ61"/>
    <mergeCell ref="BZ59:CO61"/>
    <mergeCell ref="T60:AM61"/>
    <mergeCell ref="HG69:HW72"/>
    <mergeCell ref="HX69:HY72"/>
    <mergeCell ref="DO69:EJ72"/>
    <mergeCell ref="EK69:EY72"/>
    <mergeCell ref="EZ69:FA72"/>
    <mergeCell ref="FB69:FP72"/>
    <mergeCell ref="FQ69:FR72"/>
    <mergeCell ref="FS69:GK70"/>
    <mergeCell ref="HX61:HY64"/>
    <mergeCell ref="DZ61:EJ64"/>
    <mergeCell ref="EK61:EY64"/>
    <mergeCell ref="EZ61:FA64"/>
    <mergeCell ref="FB61:FP64"/>
    <mergeCell ref="CP59:CS61"/>
    <mergeCell ref="CT59:DK61"/>
    <mergeCell ref="DL59:DM61"/>
    <mergeCell ref="DO59:EJ60"/>
    <mergeCell ref="EK59:FA60"/>
    <mergeCell ref="FB59:FR60"/>
    <mergeCell ref="FQ61:FR64"/>
    <mergeCell ref="CT65:DK67"/>
    <mergeCell ref="HX65:HY68"/>
    <mergeCell ref="FS61:GK64"/>
    <mergeCell ref="GL61:GM64"/>
    <mergeCell ref="GN61:HB68"/>
    <mergeCell ref="HC61:HD68"/>
    <mergeCell ref="HE61:HF64"/>
    <mergeCell ref="HG61:HW64"/>
    <mergeCell ref="HG65:HW68"/>
    <mergeCell ref="EZ65:FA68"/>
    <mergeCell ref="FB65:FP68"/>
    <mergeCell ref="FQ65:FR68"/>
    <mergeCell ref="FS65:GK68"/>
    <mergeCell ref="GL65:GM68"/>
    <mergeCell ref="HE65:HF68"/>
    <mergeCell ref="DO61:DY68"/>
    <mergeCell ref="CT68:DK70"/>
    <mergeCell ref="DL68:DM70"/>
    <mergeCell ref="BZ62:CC67"/>
    <mergeCell ref="CD62:CO64"/>
    <mergeCell ref="CP62:CS64"/>
    <mergeCell ref="CT62:DK64"/>
    <mergeCell ref="DL62:DM64"/>
    <mergeCell ref="GL69:GM72"/>
    <mergeCell ref="GN69:HB72"/>
    <mergeCell ref="DL65:DM67"/>
    <mergeCell ref="DZ65:EJ68"/>
    <mergeCell ref="HC69:HD72"/>
    <mergeCell ref="HE69:HF72"/>
    <mergeCell ref="CP65:CS67"/>
    <mergeCell ref="M62:S63"/>
    <mergeCell ref="T62:V63"/>
    <mergeCell ref="W62:Y63"/>
    <mergeCell ref="Z62:AB63"/>
    <mergeCell ref="AC62:AE63"/>
    <mergeCell ref="AF62:AH63"/>
    <mergeCell ref="AI62:AK63"/>
    <mergeCell ref="AL62:AN63"/>
    <mergeCell ref="AO62:AQ63"/>
    <mergeCell ref="AI68:AK69"/>
    <mergeCell ref="AL68:AN69"/>
    <mergeCell ref="AO68:AQ69"/>
    <mergeCell ref="AR68:AT69"/>
    <mergeCell ref="AU68:AW69"/>
    <mergeCell ref="AX68:AZ69"/>
    <mergeCell ref="M66:S67"/>
    <mergeCell ref="T66:AJ67"/>
    <mergeCell ref="AK66:AM67"/>
    <mergeCell ref="M68:S69"/>
    <mergeCell ref="T68:V69"/>
    <mergeCell ref="W68:Y69"/>
    <mergeCell ref="Z68:AB69"/>
    <mergeCell ref="AC68:AE69"/>
    <mergeCell ref="AF68:AH69"/>
    <mergeCell ref="HE59:HY60"/>
    <mergeCell ref="DO52:EA55"/>
    <mergeCell ref="CP53:CS55"/>
    <mergeCell ref="A49:J52"/>
    <mergeCell ref="K49:AM50"/>
    <mergeCell ref="AN49:BQ50"/>
    <mergeCell ref="CD50:CO52"/>
    <mergeCell ref="CP50:CS52"/>
    <mergeCell ref="CT50:DK52"/>
    <mergeCell ref="FB48:FL51"/>
    <mergeCell ref="FM48:GF51"/>
    <mergeCell ref="GG48:GZ51"/>
    <mergeCell ref="HA48:HB51"/>
    <mergeCell ref="HC48:HW51"/>
    <mergeCell ref="A37:J48"/>
    <mergeCell ref="BZ38:CO40"/>
    <mergeCell ref="K64:L69"/>
    <mergeCell ref="M64:S65"/>
    <mergeCell ref="T64:AM65"/>
    <mergeCell ref="AN64:AY67"/>
    <mergeCell ref="AZ64:BQ67"/>
    <mergeCell ref="AR62:AT63"/>
    <mergeCell ref="AU62:AW63"/>
    <mergeCell ref="AX62:AZ63"/>
    <mergeCell ref="BA62:BC63"/>
    <mergeCell ref="BD62:BQ63"/>
    <mergeCell ref="BT62:BY97"/>
    <mergeCell ref="BA68:BC69"/>
    <mergeCell ref="BD68:BQ69"/>
    <mergeCell ref="AS76:AU78"/>
    <mergeCell ref="AV76:AX78"/>
    <mergeCell ref="CD65:CO67"/>
    <mergeCell ref="A58:J69"/>
    <mergeCell ref="HX48:HY51"/>
    <mergeCell ref="GG44:GZ47"/>
    <mergeCell ref="HA44:HB47"/>
    <mergeCell ref="HC44:HW47"/>
    <mergeCell ref="HX44:HY47"/>
    <mergeCell ref="K45:AM46"/>
    <mergeCell ref="AN45:BQ48"/>
    <mergeCell ref="K47:AK48"/>
    <mergeCell ref="AL47:AM48"/>
    <mergeCell ref="K58:L63"/>
    <mergeCell ref="M58:S59"/>
    <mergeCell ref="T58:AJ59"/>
    <mergeCell ref="CD47:CO49"/>
    <mergeCell ref="CP47:CS49"/>
    <mergeCell ref="CT44:DK46"/>
    <mergeCell ref="DL44:DM46"/>
    <mergeCell ref="DO44:EA47"/>
    <mergeCell ref="EB44:EY47"/>
    <mergeCell ref="FB44:FL47"/>
    <mergeCell ref="FM44:GF47"/>
    <mergeCell ref="CT47:DK49"/>
    <mergeCell ref="DL47:DM49"/>
    <mergeCell ref="DO48:EA51"/>
    <mergeCell ref="EB48:EY51"/>
    <mergeCell ref="M60:S61"/>
    <mergeCell ref="HX52:HY55"/>
    <mergeCell ref="A53:J57"/>
    <mergeCell ref="K53:N54"/>
    <mergeCell ref="O53:R54"/>
    <mergeCell ref="S53:AM54"/>
    <mergeCell ref="AN53:AR54"/>
    <mergeCell ref="HA52:HB55"/>
    <mergeCell ref="HC52:HW55"/>
    <mergeCell ref="DL50:DM52"/>
    <mergeCell ref="K51:AK52"/>
    <mergeCell ref="AL51:AM52"/>
    <mergeCell ref="AN51:BO52"/>
    <mergeCell ref="BP51:BQ52"/>
    <mergeCell ref="CT53:DK55"/>
    <mergeCell ref="DL53:DM55"/>
    <mergeCell ref="K55:M57"/>
    <mergeCell ref="AK58:AM59"/>
    <mergeCell ref="AN58:AY61"/>
    <mergeCell ref="N55:AA57"/>
    <mergeCell ref="AB55:AJ57"/>
    <mergeCell ref="AK55:AM57"/>
    <mergeCell ref="AN55:AV57"/>
    <mergeCell ref="AW55:BQ57"/>
    <mergeCell ref="CD56:CO58"/>
    <mergeCell ref="CP56:CS58"/>
    <mergeCell ref="CT56:DK58"/>
    <mergeCell ref="DL56:DM58"/>
    <mergeCell ref="DO57:HY58"/>
    <mergeCell ref="AS53:AV54"/>
    <mergeCell ref="AW53:BQ54"/>
    <mergeCell ref="BZ53:CC58"/>
    <mergeCell ref="CD53:CO55"/>
    <mergeCell ref="EB52:EY55"/>
    <mergeCell ref="FB52:FL55"/>
    <mergeCell ref="FM52:GF55"/>
    <mergeCell ref="GG52:GZ55"/>
    <mergeCell ref="FS59:GM60"/>
    <mergeCell ref="GN59:HD60"/>
    <mergeCell ref="FM42:GF43"/>
    <mergeCell ref="GG42:HB43"/>
    <mergeCell ref="HC42:HY43"/>
    <mergeCell ref="K43:AK44"/>
    <mergeCell ref="AL43:AM44"/>
    <mergeCell ref="AN43:BO44"/>
    <mergeCell ref="BP43:BQ44"/>
    <mergeCell ref="BZ44:CC52"/>
    <mergeCell ref="CD44:CO46"/>
    <mergeCell ref="CP44:CS46"/>
    <mergeCell ref="EF40:EW43"/>
    <mergeCell ref="EX40:EY43"/>
    <mergeCell ref="FB40:GS41"/>
    <mergeCell ref="K41:AM42"/>
    <mergeCell ref="AN41:BQ42"/>
    <mergeCell ref="BZ41:CO43"/>
    <mergeCell ref="CP41:CS43"/>
    <mergeCell ref="CT41:DK43"/>
    <mergeCell ref="DL41:DM43"/>
    <mergeCell ref="FB42:FL43"/>
    <mergeCell ref="DL38:DM40"/>
    <mergeCell ref="K39:AK40"/>
    <mergeCell ref="AL39:AM40"/>
    <mergeCell ref="AN39:BO40"/>
    <mergeCell ref="BP39:BQ40"/>
    <mergeCell ref="DO40:EE43"/>
    <mergeCell ref="EX36:EY39"/>
    <mergeCell ref="GT36:HF39"/>
    <mergeCell ref="HG36:HW39"/>
    <mergeCell ref="HX36:HY39"/>
    <mergeCell ref="K37:AM38"/>
    <mergeCell ref="AN37:BQ38"/>
    <mergeCell ref="GT34:HD35"/>
    <mergeCell ref="HE34:HF35"/>
    <mergeCell ref="HG34:HW35"/>
    <mergeCell ref="HX34:HY35"/>
    <mergeCell ref="BZ35:CO37"/>
    <mergeCell ref="CP35:CS37"/>
    <mergeCell ref="CT35:DK37"/>
    <mergeCell ref="DL35:DM37"/>
    <mergeCell ref="DO36:EE39"/>
    <mergeCell ref="EF36:EW39"/>
    <mergeCell ref="ED34:EJ35"/>
    <mergeCell ref="EK34:EW35"/>
    <mergeCell ref="EX34:EY35"/>
    <mergeCell ref="FB34:FL35"/>
    <mergeCell ref="FM34:GF35"/>
    <mergeCell ref="GG34:GS35"/>
    <mergeCell ref="K34:AM36"/>
    <mergeCell ref="AN34:BO36"/>
    <mergeCell ref="BP34:BQ36"/>
    <mergeCell ref="DO34:DR35"/>
    <mergeCell ref="DS34:EA35"/>
    <mergeCell ref="EB34:EC35"/>
    <mergeCell ref="CP38:CS40"/>
    <mergeCell ref="CT38:DK40"/>
    <mergeCell ref="FM32:GF33"/>
    <mergeCell ref="GG32:GS33"/>
    <mergeCell ref="GT32:HD33"/>
    <mergeCell ref="HE32:HF33"/>
    <mergeCell ref="HG32:HW33"/>
    <mergeCell ref="HX32:HY33"/>
    <mergeCell ref="DS32:EA33"/>
    <mergeCell ref="EB32:EC33"/>
    <mergeCell ref="ED32:EJ33"/>
    <mergeCell ref="EK32:EW33"/>
    <mergeCell ref="EX32:EY33"/>
    <mergeCell ref="FB32:FL33"/>
    <mergeCell ref="HX30:HY31"/>
    <mergeCell ref="K32:AK33"/>
    <mergeCell ref="AL32:AM33"/>
    <mergeCell ref="AN32:BO33"/>
    <mergeCell ref="BP32:BQ33"/>
    <mergeCell ref="BZ32:CO34"/>
    <mergeCell ref="CP32:CS34"/>
    <mergeCell ref="CT32:DK34"/>
    <mergeCell ref="DL32:DM34"/>
    <mergeCell ref="DO32:DR33"/>
    <mergeCell ref="FB30:FL31"/>
    <mergeCell ref="FM30:GF31"/>
    <mergeCell ref="GG30:GS31"/>
    <mergeCell ref="GT30:HD31"/>
    <mergeCell ref="HE30:HF31"/>
    <mergeCell ref="HG30:HW31"/>
    <mergeCell ref="K30:AK31"/>
    <mergeCell ref="AL30:AM31"/>
    <mergeCell ref="AN30:BO31"/>
    <mergeCell ref="BP30:BQ31"/>
    <mergeCell ref="EK24:EW25"/>
    <mergeCell ref="EX24:EY25"/>
    <mergeCell ref="FB24:HY25"/>
    <mergeCell ref="GT22:HD23"/>
    <mergeCell ref="HE22:HF23"/>
    <mergeCell ref="EX20:EY21"/>
    <mergeCell ref="FB20:FL21"/>
    <mergeCell ref="FM20:GF21"/>
    <mergeCell ref="DO30:DR31"/>
    <mergeCell ref="DS30:EA31"/>
    <mergeCell ref="HG28:HW29"/>
    <mergeCell ref="HX28:HY29"/>
    <mergeCell ref="CD29:CO31"/>
    <mergeCell ref="CP29:CS31"/>
    <mergeCell ref="CT29:DK31"/>
    <mergeCell ref="DL29:DM31"/>
    <mergeCell ref="EB30:EC31"/>
    <mergeCell ref="ED30:EJ31"/>
    <mergeCell ref="EK30:EW31"/>
    <mergeCell ref="EX30:EY31"/>
    <mergeCell ref="EX28:EY29"/>
    <mergeCell ref="FB28:FL29"/>
    <mergeCell ref="FM28:GF29"/>
    <mergeCell ref="GG28:GS29"/>
    <mergeCell ref="GT28:HD29"/>
    <mergeCell ref="HE28:HF29"/>
    <mergeCell ref="HG26:HY27"/>
    <mergeCell ref="DB15:DD20"/>
    <mergeCell ref="DE15:DG20"/>
    <mergeCell ref="DH15:DJ20"/>
    <mergeCell ref="DK15:DM20"/>
    <mergeCell ref="CM15:CO20"/>
    <mergeCell ref="K28:AK29"/>
    <mergeCell ref="AL28:AM29"/>
    <mergeCell ref="AN28:BO29"/>
    <mergeCell ref="BP28:BQ29"/>
    <mergeCell ref="DO28:DR29"/>
    <mergeCell ref="DS28:EA29"/>
    <mergeCell ref="EB28:EC29"/>
    <mergeCell ref="ED28:EJ29"/>
    <mergeCell ref="EK28:EW29"/>
    <mergeCell ref="EK26:EW27"/>
    <mergeCell ref="EX26:EY27"/>
    <mergeCell ref="FB26:FL27"/>
    <mergeCell ref="FM26:GF27"/>
    <mergeCell ref="GG26:GS27"/>
    <mergeCell ref="GT26:HF27"/>
    <mergeCell ref="CT26:DK28"/>
    <mergeCell ref="DL26:DM28"/>
    <mergeCell ref="DO26:DR27"/>
    <mergeCell ref="DS26:EA27"/>
    <mergeCell ref="EB26:EC27"/>
    <mergeCell ref="ED26:EJ27"/>
    <mergeCell ref="A26:J36"/>
    <mergeCell ref="K26:AM27"/>
    <mergeCell ref="AN26:BQ27"/>
    <mergeCell ref="BT26:BY61"/>
    <mergeCell ref="BZ26:CC31"/>
    <mergeCell ref="CD26:CO28"/>
    <mergeCell ref="CP26:CS28"/>
    <mergeCell ref="A24:DA25"/>
    <mergeCell ref="DB24:DM25"/>
    <mergeCell ref="DO24:DR25"/>
    <mergeCell ref="DS24:EA25"/>
    <mergeCell ref="EB24:EC25"/>
    <mergeCell ref="ED24:EJ25"/>
    <mergeCell ref="FB22:FL23"/>
    <mergeCell ref="FM22:GF23"/>
    <mergeCell ref="GG22:GQ23"/>
    <mergeCell ref="GR22:GS23"/>
    <mergeCell ref="DO22:DR23"/>
    <mergeCell ref="DS22:EA23"/>
    <mergeCell ref="EB22:EC23"/>
    <mergeCell ref="ED22:EJ23"/>
    <mergeCell ref="EK22:EW23"/>
    <mergeCell ref="EX22:EY23"/>
    <mergeCell ref="A20:E23"/>
    <mergeCell ref="F20:J23"/>
    <mergeCell ref="K20:O23"/>
    <mergeCell ref="BA21:BS23"/>
    <mergeCell ref="BT21:BY23"/>
    <mergeCell ref="BZ21:CH23"/>
    <mergeCell ref="CI21:DM23"/>
    <mergeCell ref="ED20:EJ21"/>
    <mergeCell ref="EK20:EW21"/>
    <mergeCell ref="GR18:GS19"/>
    <mergeCell ref="GT18:HD19"/>
    <mergeCell ref="HE18:HF19"/>
    <mergeCell ref="DO20:DR21"/>
    <mergeCell ref="DS20:EA21"/>
    <mergeCell ref="EB20:EC21"/>
    <mergeCell ref="EB18:EC19"/>
    <mergeCell ref="ED18:EJ19"/>
    <mergeCell ref="EK18:EW19"/>
    <mergeCell ref="EX18:EY19"/>
    <mergeCell ref="FB18:FL19"/>
    <mergeCell ref="FM18:GF19"/>
    <mergeCell ref="CV15:CX20"/>
    <mergeCell ref="CY15:DA20"/>
    <mergeCell ref="FM14:GF15"/>
    <mergeCell ref="GT14:HD15"/>
    <mergeCell ref="HE14:HF15"/>
    <mergeCell ref="GT20:HD21"/>
    <mergeCell ref="HE20:HF21"/>
    <mergeCell ref="GG16:GQ17"/>
    <mergeCell ref="GR16:GS17"/>
    <mergeCell ref="GT16:HD17"/>
    <mergeCell ref="HE16:HF17"/>
    <mergeCell ref="GG14:GQ15"/>
    <mergeCell ref="GR14:GS15"/>
    <mergeCell ref="GR20:GS21"/>
    <mergeCell ref="P21:V23"/>
    <mergeCell ref="W21:AP23"/>
    <mergeCell ref="AQ21:AZ23"/>
    <mergeCell ref="GG20:GQ21"/>
    <mergeCell ref="GG18:GQ19"/>
    <mergeCell ref="HX12:HY23"/>
    <mergeCell ref="A14:O15"/>
    <mergeCell ref="DO14:DR15"/>
    <mergeCell ref="DS14:EA15"/>
    <mergeCell ref="EB14:EC15"/>
    <mergeCell ref="ED14:EJ15"/>
    <mergeCell ref="EK14:EW15"/>
    <mergeCell ref="EX14:EY15"/>
    <mergeCell ref="FB14:FL15"/>
    <mergeCell ref="FB12:FL13"/>
    <mergeCell ref="FM12:GF13"/>
    <mergeCell ref="GG12:GQ13"/>
    <mergeCell ref="GR12:GS13"/>
    <mergeCell ref="GT12:HD13"/>
    <mergeCell ref="HE12:HF13"/>
    <mergeCell ref="DO12:DR13"/>
    <mergeCell ref="DS12:EA13"/>
    <mergeCell ref="EB12:EC13"/>
    <mergeCell ref="ED12:EJ13"/>
    <mergeCell ref="EK12:EW13"/>
    <mergeCell ref="EX12:EY13"/>
    <mergeCell ref="A16:O17"/>
    <mergeCell ref="DO16:DR17"/>
    <mergeCell ref="A18:E19"/>
    <mergeCell ref="P17:Z20"/>
    <mergeCell ref="AA17:BM20"/>
    <mergeCell ref="AA15:BS16"/>
    <mergeCell ref="A1:BY1"/>
    <mergeCell ref="BZ1:DH1"/>
    <mergeCell ref="DI1:EW1"/>
    <mergeCell ref="A2:BY2"/>
    <mergeCell ref="BZ2:DH2"/>
    <mergeCell ref="DI2:DJ2"/>
    <mergeCell ref="DK2:EW2"/>
    <mergeCell ref="FB8:HY9"/>
    <mergeCell ref="DO10:DR11"/>
    <mergeCell ref="DS10:EC11"/>
    <mergeCell ref="ED10:EJ11"/>
    <mergeCell ref="EK10:EY11"/>
    <mergeCell ref="FB10:FL11"/>
    <mergeCell ref="FM10:GF11"/>
    <mergeCell ref="GG10:GS11"/>
    <mergeCell ref="GT10:HF11"/>
    <mergeCell ref="HG10:HY11"/>
    <mergeCell ref="CE11:CP14"/>
    <mergeCell ref="CQ11:DM14"/>
    <mergeCell ref="HG12:HW23"/>
    <mergeCell ref="P15:Z16"/>
    <mergeCell ref="EX6:EY9"/>
    <mergeCell ref="A7:O13"/>
    <mergeCell ref="P7:AC10"/>
    <mergeCell ref="AD7:CD10"/>
    <mergeCell ref="CE7:CP10"/>
    <mergeCell ref="CQ7:DM10"/>
    <mergeCell ref="P11:AC14"/>
    <mergeCell ref="AD11:CD14"/>
    <mergeCell ref="F18:J19"/>
    <mergeCell ref="K18:O19"/>
    <mergeCell ref="CJ15:CL20"/>
    <mergeCell ref="BT15:CC20"/>
    <mergeCell ref="CD15:CF20"/>
    <mergeCell ref="CG15:CI20"/>
    <mergeCell ref="FM16:GF17"/>
    <mergeCell ref="D3:AH5"/>
    <mergeCell ref="AN3:BZ5"/>
    <mergeCell ref="CE4:CP6"/>
    <mergeCell ref="CQ4:DM6"/>
    <mergeCell ref="DO4:EJ5"/>
    <mergeCell ref="DO6:DP9"/>
    <mergeCell ref="DQ6:EW9"/>
    <mergeCell ref="BN17:BS20"/>
    <mergeCell ref="DO18:DR19"/>
    <mergeCell ref="DS18:EA19"/>
    <mergeCell ref="DS16:EA17"/>
    <mergeCell ref="EB16:EC17"/>
    <mergeCell ref="ED16:EJ17"/>
    <mergeCell ref="EK16:EW17"/>
    <mergeCell ref="EX16:EY17"/>
    <mergeCell ref="FB16:FL17"/>
    <mergeCell ref="CP15:CR20"/>
    <mergeCell ref="CS15:CU20"/>
  </mergeCells>
  <phoneticPr fontId="1"/>
  <conditionalFormatting sqref="FB44:HY55">
    <cfRule type="cellIs" dxfId="3" priority="8" operator="equal">
      <formula>0</formula>
    </cfRule>
  </conditionalFormatting>
  <conditionalFormatting sqref="DW145:EJ150 ET147:FB150 FG147:FO150 FZ147:GH150 GS147">
    <cfRule type="cellIs" dxfId="2" priority="3" operator="equal">
      <formula>0</formula>
    </cfRule>
  </conditionalFormatting>
  <conditionalFormatting sqref="DP141:HY152">
    <cfRule type="containsErrors" dxfId="1" priority="2">
      <formula>ISERROR(DP141)</formula>
    </cfRule>
  </conditionalFormatting>
  <dataValidations count="1">
    <dataValidation type="custom" allowBlank="1" showInputMessage="1" showErrorMessage="1" sqref="BZ2:DH2">
      <formula1>$BZ$2=$CT$77</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K274"/>
  <sheetViews>
    <sheetView zoomScale="130" zoomScaleNormal="130" workbookViewId="0">
      <selection activeCell="A32" sqref="A32:J36"/>
    </sheetView>
  </sheetViews>
  <sheetFormatPr defaultRowHeight="13.5"/>
  <cols>
    <col min="1" max="141" width="0.625" customWidth="1"/>
  </cols>
  <sheetData>
    <row r="1" spans="1:141" ht="4.5" customHeight="1">
      <c r="A1" s="2186" t="s">
        <v>398</v>
      </c>
      <c r="B1" s="2186"/>
      <c r="C1" s="2186"/>
      <c r="D1" s="2186"/>
      <c r="E1" s="2186"/>
      <c r="F1" s="2186"/>
      <c r="G1" s="2186"/>
      <c r="H1" s="2186"/>
      <c r="I1" s="2186"/>
      <c r="J1" s="2186"/>
      <c r="K1" s="2186"/>
      <c r="L1" s="2186"/>
      <c r="M1" s="2186"/>
      <c r="N1" s="2186"/>
      <c r="O1" s="2186"/>
      <c r="P1" s="2186"/>
      <c r="Q1" s="2186"/>
      <c r="R1" s="2186"/>
      <c r="S1" s="2186"/>
      <c r="T1" s="2186"/>
      <c r="U1" s="2186"/>
      <c r="V1" s="2186"/>
      <c r="W1" s="2186"/>
      <c r="X1" s="2186"/>
      <c r="Y1" s="2186"/>
      <c r="Z1" s="2186"/>
      <c r="AA1" s="2186"/>
      <c r="AB1" s="2186"/>
      <c r="AC1" s="2186"/>
      <c r="AD1" s="2186"/>
      <c r="AE1" s="2186"/>
      <c r="AF1" s="2186"/>
      <c r="AG1" s="2186"/>
      <c r="AH1" s="2186"/>
      <c r="AI1" s="2186"/>
      <c r="AJ1" s="2186"/>
      <c r="AK1" s="2186"/>
      <c r="AL1" s="2186"/>
      <c r="AM1" s="2186"/>
      <c r="AN1" s="2186"/>
      <c r="AO1" s="2186"/>
      <c r="AP1" s="2186"/>
      <c r="AQ1" s="2186"/>
      <c r="AR1" s="2186"/>
      <c r="AS1" s="2186"/>
      <c r="AT1" s="2186"/>
      <c r="AU1" s="2186"/>
      <c r="AV1" s="2186"/>
      <c r="AW1" s="2186"/>
      <c r="AX1" s="2186"/>
      <c r="AY1" s="2186"/>
      <c r="AZ1" s="2186"/>
      <c r="BA1" s="2186"/>
      <c r="BB1" s="2186"/>
      <c r="BC1" s="2186"/>
      <c r="BD1" s="2186"/>
      <c r="BE1" s="2186"/>
      <c r="BF1" s="2186"/>
      <c r="BG1" s="2186"/>
      <c r="BH1" s="2186"/>
      <c r="BI1" s="2186"/>
      <c r="BJ1" s="2186"/>
      <c r="BK1" s="2186"/>
      <c r="BL1" s="2186"/>
      <c r="BM1" s="2186"/>
      <c r="BN1" s="2186"/>
      <c r="BO1" s="2186"/>
      <c r="BP1" s="2186"/>
      <c r="BQ1" s="2186"/>
      <c r="BR1" s="2186"/>
      <c r="BS1" s="2186"/>
      <c r="BT1" s="2186"/>
      <c r="BU1" s="2186"/>
      <c r="BV1" s="2186"/>
      <c r="BW1" s="2186"/>
      <c r="BX1" s="2186"/>
      <c r="BY1" s="2186"/>
      <c r="BZ1" s="2186"/>
      <c r="CA1" s="2186"/>
      <c r="CB1" s="2186"/>
      <c r="CC1" s="2186"/>
      <c r="CD1" s="2186"/>
      <c r="CE1" s="2186"/>
      <c r="CF1" s="2186"/>
      <c r="CG1" s="2186"/>
      <c r="CH1" s="2186"/>
      <c r="CI1" s="2186"/>
      <c r="CJ1" s="2186"/>
      <c r="CK1" s="2186"/>
      <c r="CL1" s="2186"/>
      <c r="CM1" s="2186"/>
      <c r="CN1" s="2186"/>
      <c r="CO1" s="2186"/>
      <c r="CP1" s="2186"/>
      <c r="CQ1" s="2186"/>
      <c r="CR1" s="2186"/>
      <c r="CS1" s="2186"/>
      <c r="CT1" s="2186"/>
      <c r="CU1" s="2186"/>
      <c r="CV1" s="2186"/>
      <c r="CW1" s="2186"/>
      <c r="CX1" s="2186"/>
      <c r="CY1" s="2186"/>
      <c r="CZ1" s="2186"/>
      <c r="DA1" s="2186"/>
      <c r="DB1" s="2186"/>
      <c r="DC1" s="2186"/>
      <c r="DD1" s="2186"/>
      <c r="DE1" s="2186"/>
      <c r="DF1" s="2186"/>
      <c r="DG1" s="2186"/>
      <c r="DH1" s="2186"/>
      <c r="DI1" s="2186"/>
      <c r="DJ1" s="2186"/>
      <c r="DK1" s="2186"/>
      <c r="DL1" s="2186"/>
      <c r="DM1" s="2186"/>
      <c r="DN1" s="2186"/>
      <c r="DO1" s="2186"/>
      <c r="DP1" s="2186"/>
      <c r="DQ1" s="2186"/>
      <c r="DR1" s="2186"/>
      <c r="DS1" s="2186"/>
      <c r="DT1" s="2186"/>
      <c r="DU1" s="2186"/>
      <c r="DV1" s="2186"/>
      <c r="DW1" s="2186"/>
      <c r="DX1" s="2186"/>
      <c r="DY1" s="2186"/>
      <c r="DZ1" s="2186"/>
      <c r="EA1" s="2186"/>
      <c r="EB1" s="2186"/>
      <c r="EC1" s="2186"/>
      <c r="ED1" s="2186"/>
      <c r="EE1" s="2186"/>
      <c r="EF1" s="2186"/>
      <c r="EG1" s="2186"/>
      <c r="EH1" s="2186"/>
      <c r="EI1" s="2186"/>
      <c r="EJ1" s="2186"/>
      <c r="EK1" s="2186"/>
    </row>
    <row r="2" spans="1:141" ht="4.5" customHeight="1">
      <c r="A2" s="2186"/>
      <c r="B2" s="2186"/>
      <c r="C2" s="2186"/>
      <c r="D2" s="2186"/>
      <c r="E2" s="2186"/>
      <c r="F2" s="2186"/>
      <c r="G2" s="2186"/>
      <c r="H2" s="2186"/>
      <c r="I2" s="2186"/>
      <c r="J2" s="2186"/>
      <c r="K2" s="2186"/>
      <c r="L2" s="2186"/>
      <c r="M2" s="2186"/>
      <c r="N2" s="2186"/>
      <c r="O2" s="2186"/>
      <c r="P2" s="2186"/>
      <c r="Q2" s="2186"/>
      <c r="R2" s="2186"/>
      <c r="S2" s="2186"/>
      <c r="T2" s="2186"/>
      <c r="U2" s="2186"/>
      <c r="V2" s="2186"/>
      <c r="W2" s="2186"/>
      <c r="X2" s="2186"/>
      <c r="Y2" s="2186"/>
      <c r="Z2" s="2186"/>
      <c r="AA2" s="2186"/>
      <c r="AB2" s="2186"/>
      <c r="AC2" s="2186"/>
      <c r="AD2" s="2186"/>
      <c r="AE2" s="2186"/>
      <c r="AF2" s="2186"/>
      <c r="AG2" s="2186"/>
      <c r="AH2" s="2186"/>
      <c r="AI2" s="2186"/>
      <c r="AJ2" s="2186"/>
      <c r="AK2" s="2186"/>
      <c r="AL2" s="2186"/>
      <c r="AM2" s="2186"/>
      <c r="AN2" s="2186"/>
      <c r="AO2" s="2186"/>
      <c r="AP2" s="2186"/>
      <c r="AQ2" s="2186"/>
      <c r="AR2" s="2186"/>
      <c r="AS2" s="2186"/>
      <c r="AT2" s="2186"/>
      <c r="AU2" s="2186"/>
      <c r="AV2" s="2186"/>
      <c r="AW2" s="2186"/>
      <c r="AX2" s="2186"/>
      <c r="AY2" s="2186"/>
      <c r="AZ2" s="2186"/>
      <c r="BA2" s="2186"/>
      <c r="BB2" s="2186"/>
      <c r="BC2" s="2186"/>
      <c r="BD2" s="2186"/>
      <c r="BE2" s="2186"/>
      <c r="BF2" s="2186"/>
      <c r="BG2" s="2186"/>
      <c r="BH2" s="2186"/>
      <c r="BI2" s="2186"/>
      <c r="BJ2" s="2186"/>
      <c r="BK2" s="2186"/>
      <c r="BL2" s="2186"/>
      <c r="BM2" s="2186"/>
      <c r="BN2" s="2186"/>
      <c r="BO2" s="2186"/>
      <c r="BP2" s="2186"/>
      <c r="BQ2" s="2186"/>
      <c r="BR2" s="2186"/>
      <c r="BS2" s="2186"/>
      <c r="BT2" s="2186"/>
      <c r="BU2" s="2186"/>
      <c r="BV2" s="2186"/>
      <c r="BW2" s="2186"/>
      <c r="BX2" s="2186"/>
      <c r="BY2" s="2186"/>
      <c r="BZ2" s="2186"/>
      <c r="CA2" s="2186"/>
      <c r="CB2" s="2186"/>
      <c r="CC2" s="2186"/>
      <c r="CD2" s="2186"/>
      <c r="CE2" s="2186"/>
      <c r="CF2" s="2186"/>
      <c r="CG2" s="2186"/>
      <c r="CH2" s="2186"/>
      <c r="CI2" s="2186"/>
      <c r="CJ2" s="2186"/>
      <c r="CK2" s="2186"/>
      <c r="CL2" s="2186"/>
      <c r="CM2" s="2186"/>
      <c r="CN2" s="2186"/>
      <c r="CO2" s="2186"/>
      <c r="CP2" s="2186"/>
      <c r="CQ2" s="2186"/>
      <c r="CR2" s="2186"/>
      <c r="CS2" s="2186"/>
      <c r="CT2" s="2186"/>
      <c r="CU2" s="2186"/>
      <c r="CV2" s="2186"/>
      <c r="CW2" s="2186"/>
      <c r="CX2" s="2186"/>
      <c r="CY2" s="2186"/>
      <c r="CZ2" s="2186"/>
      <c r="DA2" s="2186"/>
      <c r="DB2" s="2186"/>
      <c r="DC2" s="2186"/>
      <c r="DD2" s="2186"/>
      <c r="DE2" s="2186"/>
      <c r="DF2" s="2186"/>
      <c r="DG2" s="2186"/>
      <c r="DH2" s="2186"/>
      <c r="DI2" s="2186"/>
      <c r="DJ2" s="2186"/>
      <c r="DK2" s="2186"/>
      <c r="DL2" s="2186"/>
      <c r="DM2" s="2186"/>
      <c r="DN2" s="2186"/>
      <c r="DO2" s="2186"/>
      <c r="DP2" s="2186"/>
      <c r="DQ2" s="2186"/>
      <c r="DR2" s="2186"/>
      <c r="DS2" s="2186"/>
      <c r="DT2" s="2186"/>
      <c r="DU2" s="2186"/>
      <c r="DV2" s="2186"/>
      <c r="DW2" s="2186"/>
      <c r="DX2" s="2186"/>
      <c r="DY2" s="2186"/>
      <c r="DZ2" s="2186"/>
      <c r="EA2" s="2186"/>
      <c r="EB2" s="2186"/>
      <c r="EC2" s="2186"/>
      <c r="ED2" s="2186"/>
      <c r="EE2" s="2186"/>
      <c r="EF2" s="2186"/>
      <c r="EG2" s="2186"/>
      <c r="EH2" s="2186"/>
      <c r="EI2" s="2186"/>
      <c r="EJ2" s="2186"/>
      <c r="EK2" s="2186"/>
    </row>
    <row r="3" spans="1:141" ht="4.5" customHeight="1">
      <c r="A3" s="2186"/>
      <c r="B3" s="2186"/>
      <c r="C3" s="2186"/>
      <c r="D3" s="2186"/>
      <c r="E3" s="2186"/>
      <c r="F3" s="2186"/>
      <c r="G3" s="2186"/>
      <c r="H3" s="2186"/>
      <c r="I3" s="2186"/>
      <c r="J3" s="2186"/>
      <c r="K3" s="2186"/>
      <c r="L3" s="2186"/>
      <c r="M3" s="2186"/>
      <c r="N3" s="2186"/>
      <c r="O3" s="2186"/>
      <c r="P3" s="2186"/>
      <c r="Q3" s="2186"/>
      <c r="R3" s="2186"/>
      <c r="S3" s="2186"/>
      <c r="T3" s="2186"/>
      <c r="U3" s="2186"/>
      <c r="V3" s="2186"/>
      <c r="W3" s="2186"/>
      <c r="X3" s="2186"/>
      <c r="Y3" s="2186"/>
      <c r="Z3" s="2186"/>
      <c r="AA3" s="2186"/>
      <c r="AB3" s="2186"/>
      <c r="AC3" s="2186"/>
      <c r="AD3" s="2186"/>
      <c r="AE3" s="2186"/>
      <c r="AF3" s="2186"/>
      <c r="AG3" s="2186"/>
      <c r="AH3" s="2186"/>
      <c r="AI3" s="2186"/>
      <c r="AJ3" s="2186"/>
      <c r="AK3" s="2186"/>
      <c r="AL3" s="2186"/>
      <c r="AM3" s="2186"/>
      <c r="AN3" s="2186"/>
      <c r="AO3" s="2186"/>
      <c r="AP3" s="2186"/>
      <c r="AQ3" s="2186"/>
      <c r="AR3" s="2186"/>
      <c r="AS3" s="2186"/>
      <c r="AT3" s="2186"/>
      <c r="AU3" s="2186"/>
      <c r="AV3" s="2186"/>
      <c r="AW3" s="2186"/>
      <c r="AX3" s="2186"/>
      <c r="AY3" s="2186"/>
      <c r="AZ3" s="2186"/>
      <c r="BA3" s="2186"/>
      <c r="BB3" s="2186"/>
      <c r="BC3" s="2186"/>
      <c r="BD3" s="2186"/>
      <c r="BE3" s="2186"/>
      <c r="BF3" s="2186"/>
      <c r="BG3" s="2186"/>
      <c r="BH3" s="2186"/>
      <c r="BI3" s="2186"/>
      <c r="BJ3" s="2186"/>
      <c r="BK3" s="2186"/>
      <c r="BL3" s="2186"/>
      <c r="BM3" s="2186"/>
      <c r="BN3" s="2186"/>
      <c r="BO3" s="2186"/>
      <c r="BP3" s="2186"/>
      <c r="BQ3" s="2186"/>
      <c r="BR3" s="2186"/>
      <c r="BS3" s="2186"/>
      <c r="BT3" s="2186"/>
      <c r="BU3" s="2186"/>
      <c r="BV3" s="2186"/>
      <c r="BW3" s="2186"/>
      <c r="BX3" s="2186"/>
      <c r="BY3" s="2186"/>
      <c r="BZ3" s="2186"/>
      <c r="CA3" s="2186"/>
      <c r="CB3" s="2186"/>
      <c r="CC3" s="2186"/>
      <c r="CD3" s="2186"/>
      <c r="CE3" s="2186"/>
      <c r="CF3" s="2186"/>
      <c r="CG3" s="2186"/>
      <c r="CH3" s="2186"/>
      <c r="CI3" s="2186"/>
      <c r="CJ3" s="2186"/>
      <c r="CK3" s="2186"/>
      <c r="CL3" s="2186"/>
      <c r="CM3" s="2186"/>
      <c r="CN3" s="2186"/>
      <c r="CO3" s="2186"/>
      <c r="CP3" s="2186"/>
      <c r="CQ3" s="2186"/>
      <c r="CR3" s="2186"/>
      <c r="CS3" s="2186"/>
      <c r="CT3" s="2186"/>
      <c r="CU3" s="2186"/>
      <c r="CV3" s="2186"/>
      <c r="CW3" s="2186"/>
      <c r="CX3" s="2186"/>
      <c r="CY3" s="2186"/>
      <c r="CZ3" s="2186"/>
      <c r="DA3" s="2186"/>
      <c r="DB3" s="2186"/>
      <c r="DC3" s="2186"/>
      <c r="DD3" s="2186"/>
      <c r="DE3" s="2186"/>
      <c r="DF3" s="2186"/>
      <c r="DG3" s="2186"/>
      <c r="DH3" s="2186"/>
      <c r="DI3" s="2186"/>
      <c r="DJ3" s="2186"/>
      <c r="DK3" s="2186"/>
      <c r="DL3" s="2186"/>
      <c r="DM3" s="2186"/>
      <c r="DN3" s="2186"/>
      <c r="DO3" s="2186"/>
      <c r="DP3" s="2186"/>
      <c r="DQ3" s="2186"/>
      <c r="DR3" s="2186"/>
      <c r="DS3" s="2186"/>
      <c r="DT3" s="2186"/>
      <c r="DU3" s="2186"/>
      <c r="DV3" s="2186"/>
      <c r="DW3" s="2186"/>
      <c r="DX3" s="2186"/>
      <c r="DY3" s="2186"/>
      <c r="DZ3" s="2186"/>
      <c r="EA3" s="2186"/>
      <c r="EB3" s="2186"/>
      <c r="EC3" s="2186"/>
      <c r="ED3" s="2186"/>
      <c r="EE3" s="2186"/>
      <c r="EF3" s="2186"/>
      <c r="EG3" s="2186"/>
      <c r="EH3" s="2186"/>
      <c r="EI3" s="2186"/>
      <c r="EJ3" s="2186"/>
      <c r="EK3" s="2186"/>
    </row>
    <row r="4" spans="1:141" ht="4.5" customHeight="1">
      <c r="A4" s="2186"/>
      <c r="B4" s="2186"/>
      <c r="C4" s="2186"/>
      <c r="D4" s="2186"/>
      <c r="E4" s="2186"/>
      <c r="F4" s="2186"/>
      <c r="G4" s="2186"/>
      <c r="H4" s="2186"/>
      <c r="I4" s="2186"/>
      <c r="J4" s="2186"/>
      <c r="K4" s="2186"/>
      <c r="L4" s="2186"/>
      <c r="M4" s="2186"/>
      <c r="N4" s="2186"/>
      <c r="O4" s="2186"/>
      <c r="P4" s="2186"/>
      <c r="Q4" s="2186"/>
      <c r="R4" s="2186"/>
      <c r="S4" s="2186"/>
      <c r="T4" s="2186"/>
      <c r="U4" s="2186"/>
      <c r="V4" s="2186"/>
      <c r="W4" s="2186"/>
      <c r="X4" s="2186"/>
      <c r="Y4" s="2186"/>
      <c r="Z4" s="2186"/>
      <c r="AA4" s="2186"/>
      <c r="AB4" s="2186"/>
      <c r="AC4" s="2186"/>
      <c r="AD4" s="2186"/>
      <c r="AE4" s="2186"/>
      <c r="AF4" s="2186"/>
      <c r="AG4" s="2186"/>
      <c r="AH4" s="2186"/>
      <c r="AI4" s="2186"/>
      <c r="AJ4" s="2186"/>
      <c r="AK4" s="2186"/>
      <c r="AL4" s="2186"/>
      <c r="AM4" s="2186"/>
      <c r="AN4" s="2186"/>
      <c r="AO4" s="2186"/>
      <c r="AP4" s="2186"/>
      <c r="AQ4" s="2186"/>
      <c r="AR4" s="2186"/>
      <c r="AS4" s="2186"/>
      <c r="AT4" s="2186"/>
      <c r="AU4" s="2186"/>
      <c r="AV4" s="2186"/>
      <c r="AW4" s="2186"/>
      <c r="AX4" s="2186"/>
      <c r="AY4" s="2186"/>
      <c r="AZ4" s="2186"/>
      <c r="BA4" s="2186"/>
      <c r="BB4" s="2186"/>
      <c r="BC4" s="2186"/>
      <c r="BD4" s="2186"/>
      <c r="BE4" s="2186"/>
      <c r="BF4" s="2186"/>
      <c r="BG4" s="2186"/>
      <c r="BH4" s="2186"/>
      <c r="BI4" s="2186"/>
      <c r="BJ4" s="2186"/>
      <c r="BK4" s="2186"/>
      <c r="BL4" s="2186"/>
      <c r="BM4" s="2186"/>
      <c r="BN4" s="2186"/>
      <c r="BO4" s="2186"/>
      <c r="BP4" s="2186"/>
      <c r="BQ4" s="2186"/>
      <c r="BR4" s="2186"/>
      <c r="BS4" s="2186"/>
      <c r="BT4" s="2186"/>
      <c r="BU4" s="2186"/>
      <c r="BV4" s="2186"/>
      <c r="BW4" s="2186"/>
      <c r="BX4" s="2186"/>
      <c r="BY4" s="2186"/>
      <c r="BZ4" s="2186"/>
      <c r="CA4" s="2186"/>
      <c r="CB4" s="2186"/>
      <c r="CC4" s="2186"/>
      <c r="CD4" s="2186"/>
      <c r="CE4" s="2186"/>
      <c r="CF4" s="2186"/>
      <c r="CG4" s="2186"/>
      <c r="CH4" s="2186"/>
      <c r="CI4" s="2186"/>
      <c r="CJ4" s="2186"/>
      <c r="CK4" s="2186"/>
      <c r="CL4" s="2186"/>
      <c r="CM4" s="2186"/>
      <c r="CN4" s="2186"/>
      <c r="CO4" s="2186"/>
      <c r="CP4" s="2186"/>
      <c r="CQ4" s="2186"/>
      <c r="CR4" s="2186"/>
      <c r="CS4" s="2186"/>
      <c r="CT4" s="2186"/>
      <c r="CU4" s="2186"/>
      <c r="CV4" s="2186"/>
      <c r="CW4" s="2186"/>
      <c r="CX4" s="2186"/>
      <c r="CY4" s="2186"/>
      <c r="CZ4" s="2186"/>
      <c r="DA4" s="2186"/>
      <c r="DB4" s="2186"/>
      <c r="DC4" s="2186"/>
      <c r="DD4" s="2186"/>
      <c r="DE4" s="2186"/>
      <c r="DF4" s="2186"/>
      <c r="DG4" s="2186"/>
      <c r="DH4" s="2186"/>
      <c r="DI4" s="2186"/>
      <c r="DJ4" s="2186"/>
      <c r="DK4" s="2186"/>
      <c r="DL4" s="2186"/>
      <c r="DM4" s="2186"/>
      <c r="DN4" s="2186"/>
      <c r="DO4" s="2186"/>
      <c r="DP4" s="2186"/>
      <c r="DQ4" s="2186"/>
      <c r="DR4" s="2186"/>
      <c r="DS4" s="2186"/>
      <c r="DT4" s="2186"/>
      <c r="DU4" s="2186"/>
      <c r="DV4" s="2186"/>
      <c r="DW4" s="2186"/>
      <c r="DX4" s="2186"/>
      <c r="DY4" s="2186"/>
      <c r="DZ4" s="2186"/>
      <c r="EA4" s="2186"/>
      <c r="EB4" s="2186"/>
      <c r="EC4" s="2186"/>
      <c r="ED4" s="2186"/>
      <c r="EE4" s="2186"/>
      <c r="EF4" s="2186"/>
      <c r="EG4" s="2186"/>
      <c r="EH4" s="2186"/>
      <c r="EI4" s="2186"/>
      <c r="EJ4" s="2186"/>
      <c r="EK4" s="2186"/>
    </row>
    <row r="5" spans="1:141" ht="4.5" customHeight="1">
      <c r="A5" s="2186"/>
      <c r="B5" s="2186"/>
      <c r="C5" s="2186"/>
      <c r="D5" s="2186"/>
      <c r="E5" s="2186"/>
      <c r="F5" s="2186"/>
      <c r="G5" s="2186"/>
      <c r="H5" s="2186"/>
      <c r="I5" s="2186"/>
      <c r="J5" s="2186"/>
      <c r="K5" s="2186"/>
      <c r="L5" s="2186"/>
      <c r="M5" s="2186"/>
      <c r="N5" s="2186"/>
      <c r="O5" s="2186"/>
      <c r="P5" s="2186"/>
      <c r="Q5" s="2186"/>
      <c r="R5" s="2186"/>
      <c r="S5" s="2186"/>
      <c r="T5" s="2186"/>
      <c r="U5" s="2186"/>
      <c r="V5" s="2186"/>
      <c r="W5" s="2186"/>
      <c r="X5" s="2186"/>
      <c r="Y5" s="2186"/>
      <c r="Z5" s="2186"/>
      <c r="AA5" s="2186"/>
      <c r="AB5" s="2186"/>
      <c r="AC5" s="2186"/>
      <c r="AD5" s="2186"/>
      <c r="AE5" s="2186"/>
      <c r="AF5" s="2186"/>
      <c r="AG5" s="2186"/>
      <c r="AH5" s="2186"/>
      <c r="AI5" s="2186"/>
      <c r="AJ5" s="2186"/>
      <c r="AK5" s="2186"/>
      <c r="AL5" s="2186"/>
      <c r="AM5" s="2186"/>
      <c r="AN5" s="2186"/>
      <c r="AO5" s="2186"/>
      <c r="AP5" s="2186"/>
      <c r="AQ5" s="2186"/>
      <c r="AR5" s="2186"/>
      <c r="AS5" s="2186"/>
      <c r="AT5" s="2186"/>
      <c r="AU5" s="2186"/>
      <c r="AV5" s="2186"/>
      <c r="AW5" s="2186"/>
      <c r="AX5" s="2186"/>
      <c r="AY5" s="2186"/>
      <c r="AZ5" s="2186"/>
      <c r="BA5" s="2186"/>
      <c r="BB5" s="2186"/>
      <c r="BC5" s="2186"/>
      <c r="BD5" s="2186"/>
      <c r="BE5" s="2186"/>
      <c r="BF5" s="2186"/>
      <c r="BG5" s="2186"/>
      <c r="BH5" s="2186"/>
      <c r="BI5" s="2186"/>
      <c r="BJ5" s="2186"/>
      <c r="BK5" s="2186"/>
      <c r="BL5" s="2186"/>
      <c r="BM5" s="2186"/>
      <c r="BN5" s="2186"/>
      <c r="BO5" s="2186"/>
      <c r="BP5" s="2186"/>
      <c r="BQ5" s="2186"/>
      <c r="BR5" s="2186"/>
      <c r="BS5" s="2186"/>
      <c r="BT5" s="2186"/>
      <c r="BU5" s="2186"/>
      <c r="BV5" s="2186"/>
      <c r="BW5" s="2186"/>
      <c r="BX5" s="2186"/>
      <c r="BY5" s="2186"/>
      <c r="BZ5" s="2186"/>
      <c r="CA5" s="2186"/>
      <c r="CB5" s="2186"/>
      <c r="CC5" s="2186"/>
      <c r="CD5" s="2186"/>
      <c r="CE5" s="2186"/>
      <c r="CF5" s="2186"/>
      <c r="CG5" s="2186"/>
      <c r="CH5" s="2186"/>
      <c r="CI5" s="2186"/>
      <c r="CJ5" s="2186"/>
      <c r="CK5" s="2186"/>
      <c r="CL5" s="2186"/>
      <c r="CM5" s="2186"/>
      <c r="CN5" s="2186"/>
      <c r="CO5" s="2186"/>
      <c r="CP5" s="2186"/>
      <c r="CQ5" s="2186"/>
      <c r="CR5" s="2186"/>
      <c r="CS5" s="2186"/>
      <c r="CT5" s="2186"/>
      <c r="CU5" s="2186"/>
      <c r="CV5" s="2186"/>
      <c r="CW5" s="2186"/>
      <c r="CX5" s="2186"/>
      <c r="CY5" s="2186"/>
      <c r="CZ5" s="2186"/>
      <c r="DA5" s="2186"/>
      <c r="DB5" s="2186"/>
      <c r="DC5" s="2186"/>
      <c r="DD5" s="2186"/>
      <c r="DE5" s="2186"/>
      <c r="DF5" s="2186"/>
      <c r="DG5" s="2186"/>
      <c r="DH5" s="2186"/>
      <c r="DI5" s="2186"/>
      <c r="DJ5" s="2186"/>
      <c r="DK5" s="2186"/>
      <c r="DL5" s="2186"/>
      <c r="DM5" s="2186"/>
      <c r="DN5" s="2186"/>
      <c r="DO5" s="2186"/>
      <c r="DP5" s="2186"/>
      <c r="DQ5" s="2186"/>
      <c r="DR5" s="2186"/>
      <c r="DS5" s="2186"/>
      <c r="DT5" s="2186"/>
      <c r="DU5" s="2186"/>
      <c r="DV5" s="2186"/>
      <c r="DW5" s="2186"/>
      <c r="DX5" s="2186"/>
      <c r="DY5" s="2186"/>
      <c r="DZ5" s="2186"/>
      <c r="EA5" s="2186"/>
      <c r="EB5" s="2186"/>
      <c r="EC5" s="2186"/>
      <c r="ED5" s="2186"/>
      <c r="EE5" s="2186"/>
      <c r="EF5" s="2186"/>
      <c r="EG5" s="2186"/>
      <c r="EH5" s="2186"/>
      <c r="EI5" s="2186"/>
      <c r="EJ5" s="2186"/>
      <c r="EK5" s="2186"/>
    </row>
    <row r="6" spans="1:141" ht="4.5" customHeight="1">
      <c r="A6" s="2186"/>
      <c r="B6" s="2186"/>
      <c r="C6" s="2186"/>
      <c r="D6" s="2186"/>
      <c r="E6" s="2186"/>
      <c r="F6" s="2186"/>
      <c r="G6" s="2186"/>
      <c r="H6" s="2186"/>
      <c r="I6" s="2186"/>
      <c r="J6" s="2186"/>
      <c r="K6" s="2186"/>
      <c r="L6" s="2186"/>
      <c r="M6" s="2186"/>
      <c r="N6" s="2186"/>
      <c r="O6" s="2186"/>
      <c r="P6" s="2186"/>
      <c r="Q6" s="2186"/>
      <c r="R6" s="2186"/>
      <c r="S6" s="2186"/>
      <c r="T6" s="2186"/>
      <c r="U6" s="2186"/>
      <c r="V6" s="2186"/>
      <c r="W6" s="2186"/>
      <c r="X6" s="2186"/>
      <c r="Y6" s="2186"/>
      <c r="Z6" s="2186"/>
      <c r="AA6" s="2186"/>
      <c r="AB6" s="2186"/>
      <c r="AC6" s="2186"/>
      <c r="AD6" s="2186"/>
      <c r="AE6" s="2186"/>
      <c r="AF6" s="2186"/>
      <c r="AG6" s="2186"/>
      <c r="AH6" s="2186"/>
      <c r="AI6" s="2186"/>
      <c r="AJ6" s="2186"/>
      <c r="AK6" s="2186"/>
      <c r="AL6" s="2186"/>
      <c r="AM6" s="2186"/>
      <c r="AN6" s="2186"/>
      <c r="AO6" s="2186"/>
      <c r="AP6" s="2186"/>
      <c r="AQ6" s="2186"/>
      <c r="AR6" s="2186"/>
      <c r="AS6" s="2186"/>
      <c r="AT6" s="2186"/>
      <c r="AU6" s="2186"/>
      <c r="AV6" s="2186"/>
      <c r="AW6" s="2186"/>
      <c r="AX6" s="2186"/>
      <c r="AY6" s="2186"/>
      <c r="AZ6" s="2186"/>
      <c r="BA6" s="2186"/>
      <c r="BB6" s="2186"/>
      <c r="BC6" s="2186"/>
      <c r="BD6" s="2186"/>
      <c r="BE6" s="2186"/>
      <c r="BF6" s="2186"/>
      <c r="BG6" s="2186"/>
      <c r="BH6" s="2186"/>
      <c r="BI6" s="2186"/>
      <c r="BJ6" s="2186"/>
      <c r="BK6" s="2186"/>
      <c r="BL6" s="2186"/>
      <c r="BM6" s="2186"/>
      <c r="BN6" s="2186"/>
      <c r="BO6" s="2186"/>
      <c r="BP6" s="2186"/>
      <c r="BQ6" s="2186"/>
      <c r="BR6" s="2186"/>
      <c r="BS6" s="2186"/>
      <c r="BT6" s="2186"/>
      <c r="BU6" s="2186"/>
      <c r="BV6" s="2186"/>
      <c r="BW6" s="2186"/>
      <c r="BX6" s="2186"/>
      <c r="BY6" s="2186"/>
      <c r="BZ6" s="2186"/>
      <c r="CA6" s="2186"/>
      <c r="CB6" s="2186"/>
      <c r="CC6" s="2186"/>
      <c r="CD6" s="2186"/>
      <c r="CE6" s="2186"/>
      <c r="CF6" s="2186"/>
      <c r="CG6" s="2186"/>
      <c r="CH6" s="2186"/>
      <c r="CI6" s="2186"/>
      <c r="CJ6" s="2186"/>
      <c r="CK6" s="2186"/>
      <c r="CL6" s="2186"/>
      <c r="CM6" s="2186"/>
      <c r="CN6" s="2186"/>
      <c r="CO6" s="2186"/>
      <c r="CP6" s="2186"/>
      <c r="CQ6" s="2186"/>
      <c r="CR6" s="2186"/>
      <c r="CS6" s="2186"/>
      <c r="CT6" s="2186"/>
      <c r="CU6" s="2186"/>
      <c r="CV6" s="2186"/>
      <c r="CW6" s="2186"/>
      <c r="CX6" s="2186"/>
      <c r="CY6" s="2186"/>
      <c r="CZ6" s="2186"/>
      <c r="DA6" s="2186"/>
      <c r="DB6" s="2186"/>
      <c r="DC6" s="2186"/>
      <c r="DD6" s="2186"/>
      <c r="DE6" s="2186"/>
      <c r="DF6" s="2186"/>
      <c r="DG6" s="2186"/>
      <c r="DH6" s="2186"/>
      <c r="DI6" s="2186"/>
      <c r="DJ6" s="2186"/>
      <c r="DK6" s="2186"/>
      <c r="DL6" s="2186"/>
      <c r="DM6" s="2186"/>
      <c r="DN6" s="2186"/>
      <c r="DO6" s="2186"/>
      <c r="DP6" s="2186"/>
      <c r="DQ6" s="2186"/>
      <c r="DR6" s="2186"/>
      <c r="DS6" s="2186"/>
      <c r="DT6" s="2186"/>
      <c r="DU6" s="2186"/>
      <c r="DV6" s="2186"/>
      <c r="DW6" s="2186"/>
      <c r="DX6" s="2186"/>
      <c r="DY6" s="2186"/>
      <c r="DZ6" s="2186"/>
      <c r="EA6" s="2186"/>
      <c r="EB6" s="2186"/>
      <c r="EC6" s="2186"/>
      <c r="ED6" s="2186"/>
      <c r="EE6" s="2186"/>
      <c r="EF6" s="2186"/>
      <c r="EG6" s="2186"/>
      <c r="EH6" s="2186"/>
      <c r="EI6" s="2186"/>
      <c r="EJ6" s="2186"/>
      <c r="EK6" s="2186"/>
    </row>
    <row r="7" spans="1:141" ht="4.5" customHeight="1">
      <c r="A7" s="2202" t="s">
        <v>399</v>
      </c>
      <c r="B7" s="2202"/>
      <c r="C7" s="2202"/>
      <c r="D7" s="2202"/>
      <c r="E7" s="2202"/>
      <c r="F7" s="2202"/>
      <c r="G7" s="2202"/>
      <c r="H7" s="2202"/>
      <c r="I7" s="2202"/>
      <c r="J7" s="2202"/>
      <c r="K7" s="2202"/>
      <c r="L7" s="2202"/>
      <c r="M7" s="2202"/>
      <c r="N7" s="2202"/>
      <c r="O7" s="2202"/>
      <c r="P7" s="2202"/>
      <c r="Q7" s="2202"/>
      <c r="R7" s="2202"/>
      <c r="S7" s="2202"/>
      <c r="T7" s="2202"/>
      <c r="U7" s="2207"/>
      <c r="V7" s="2201" t="str">
        <f>IF(入力シート!P3="","",入力シート!P3)</f>
        <v/>
      </c>
      <c r="W7" s="2202"/>
      <c r="X7" s="2202"/>
      <c r="Y7" s="2202"/>
      <c r="Z7" s="2202"/>
      <c r="AA7" s="2202"/>
      <c r="AB7" s="2202"/>
      <c r="AC7" s="2202"/>
      <c r="AD7" s="2202"/>
      <c r="AE7" s="2202"/>
      <c r="AF7" s="2202"/>
      <c r="AG7" s="2202"/>
      <c r="AH7" s="2202"/>
      <c r="AI7" s="2202"/>
      <c r="AJ7" s="2202"/>
      <c r="AK7" s="2202"/>
      <c r="AL7" s="2202"/>
      <c r="AM7" s="2202"/>
      <c r="AN7" s="2202"/>
      <c r="AO7" s="2202"/>
      <c r="AP7" s="2202"/>
      <c r="AQ7" s="2202"/>
      <c r="AR7" s="2202"/>
      <c r="AS7" s="2202"/>
      <c r="AT7" s="2202"/>
      <c r="AU7" s="2202"/>
      <c r="AV7" s="2202"/>
      <c r="AW7" s="2202"/>
      <c r="AX7" s="2202"/>
      <c r="AY7" s="2202"/>
      <c r="AZ7" s="2202"/>
      <c r="BA7" s="2202"/>
      <c r="BB7" s="2202"/>
      <c r="BC7" s="2202"/>
      <c r="BD7" s="2202"/>
      <c r="BE7" s="2203"/>
      <c r="BF7" s="2216" t="s">
        <v>84</v>
      </c>
      <c r="BG7" s="2217"/>
      <c r="BH7" s="2217"/>
      <c r="BI7" s="2217"/>
      <c r="BJ7" s="2217"/>
      <c r="BK7" s="2217"/>
      <c r="BL7" s="2217"/>
      <c r="BM7" s="2217"/>
      <c r="BN7" s="2217"/>
      <c r="BO7" s="2217"/>
      <c r="BP7" s="2217"/>
      <c r="BQ7" s="2217"/>
      <c r="BR7" s="2217"/>
      <c r="BS7" s="2217"/>
      <c r="BT7" s="2217"/>
      <c r="BU7" s="2217"/>
      <c r="BV7" s="2217"/>
      <c r="BW7" s="2217"/>
      <c r="BX7" s="2217"/>
      <c r="BY7" s="2217"/>
      <c r="BZ7" s="2217"/>
      <c r="CA7" s="2217"/>
      <c r="CB7" s="2217"/>
      <c r="CC7" s="2218"/>
      <c r="CD7" s="2231" t="s">
        <v>1</v>
      </c>
      <c r="CE7" s="2232"/>
      <c r="CF7" s="2232"/>
      <c r="CG7" s="2232"/>
      <c r="CH7" s="2232"/>
      <c r="CI7" s="2232"/>
      <c r="CJ7" s="2232"/>
      <c r="CK7" s="2232"/>
      <c r="CL7" s="2232"/>
      <c r="CM7" s="2232"/>
      <c r="CN7" s="2232"/>
      <c r="CO7" s="2232"/>
      <c r="CP7" s="2232"/>
      <c r="CQ7" s="2232"/>
      <c r="CR7" s="2232"/>
      <c r="CS7" s="2232"/>
      <c r="CT7" s="2232"/>
      <c r="CU7" s="2232"/>
      <c r="CV7" s="2232"/>
      <c r="CW7" s="2232"/>
      <c r="CX7" s="2232"/>
      <c r="CY7" s="2214"/>
      <c r="CZ7" s="2238" t="str">
        <f>IF(入力シート!C13="","",入力シート!C13)</f>
        <v/>
      </c>
      <c r="DA7" s="2208"/>
      <c r="DB7" s="2208"/>
      <c r="DC7" s="2208"/>
      <c r="DD7" s="2208"/>
      <c r="DE7" s="2208"/>
      <c r="DF7" s="2208"/>
      <c r="DG7" s="2208"/>
      <c r="DH7" s="2208"/>
      <c r="DI7" s="2208"/>
      <c r="DJ7" s="2208"/>
      <c r="DK7" s="2208"/>
      <c r="DL7" s="2208"/>
      <c r="DM7" s="2208"/>
      <c r="DN7" s="2208"/>
      <c r="DO7" s="2208"/>
      <c r="DP7" s="2208"/>
      <c r="DQ7" s="2208"/>
      <c r="DR7" s="2208"/>
      <c r="DS7" s="2208"/>
      <c r="DT7" s="2208"/>
      <c r="DU7" s="2208"/>
      <c r="DV7" s="2208"/>
      <c r="DW7" s="2208"/>
      <c r="DX7" s="2208"/>
      <c r="DY7" s="2208"/>
      <c r="DZ7" s="2208"/>
      <c r="EA7" s="2208"/>
      <c r="EB7" s="2208"/>
      <c r="EC7" s="2208"/>
      <c r="ED7" s="2208"/>
      <c r="EE7" s="2208"/>
      <c r="EF7" s="2208"/>
      <c r="EG7" s="2208"/>
      <c r="EH7" s="2208"/>
      <c r="EI7" s="2208"/>
      <c r="EJ7" s="2208"/>
      <c r="EK7" s="2208"/>
    </row>
    <row r="8" spans="1:141" ht="4.5" customHeight="1">
      <c r="A8" s="2202"/>
      <c r="B8" s="2202"/>
      <c r="C8" s="2202"/>
      <c r="D8" s="2202"/>
      <c r="E8" s="2202"/>
      <c r="F8" s="2202"/>
      <c r="G8" s="2202"/>
      <c r="H8" s="2202"/>
      <c r="I8" s="2202"/>
      <c r="J8" s="2202"/>
      <c r="K8" s="2202"/>
      <c r="L8" s="2202"/>
      <c r="M8" s="2202"/>
      <c r="N8" s="2202"/>
      <c r="O8" s="2202"/>
      <c r="P8" s="2202"/>
      <c r="Q8" s="2202"/>
      <c r="R8" s="2202"/>
      <c r="S8" s="2202"/>
      <c r="T8" s="2202"/>
      <c r="U8" s="2207"/>
      <c r="V8" s="2201"/>
      <c r="W8" s="2202"/>
      <c r="X8" s="2202"/>
      <c r="Y8" s="2202"/>
      <c r="Z8" s="2202"/>
      <c r="AA8" s="2202"/>
      <c r="AB8" s="2202"/>
      <c r="AC8" s="2202"/>
      <c r="AD8" s="2202"/>
      <c r="AE8" s="2202"/>
      <c r="AF8" s="2202"/>
      <c r="AG8" s="2202"/>
      <c r="AH8" s="2202"/>
      <c r="AI8" s="2202"/>
      <c r="AJ8" s="2202"/>
      <c r="AK8" s="2202"/>
      <c r="AL8" s="2202"/>
      <c r="AM8" s="2202"/>
      <c r="AN8" s="2202"/>
      <c r="AO8" s="2202"/>
      <c r="AP8" s="2202"/>
      <c r="AQ8" s="2202"/>
      <c r="AR8" s="2202"/>
      <c r="AS8" s="2202"/>
      <c r="AT8" s="2202"/>
      <c r="AU8" s="2202"/>
      <c r="AV8" s="2202"/>
      <c r="AW8" s="2202"/>
      <c r="AX8" s="2202"/>
      <c r="AY8" s="2202"/>
      <c r="AZ8" s="2202"/>
      <c r="BA8" s="2202"/>
      <c r="BB8" s="2202"/>
      <c r="BC8" s="2202"/>
      <c r="BD8" s="2202"/>
      <c r="BE8" s="2203"/>
      <c r="BF8" s="2219"/>
      <c r="BG8" s="2220"/>
      <c r="BH8" s="2220"/>
      <c r="BI8" s="2220"/>
      <c r="BJ8" s="2220"/>
      <c r="BK8" s="2220"/>
      <c r="BL8" s="2220"/>
      <c r="BM8" s="2220"/>
      <c r="BN8" s="2220"/>
      <c r="BO8" s="2220"/>
      <c r="BP8" s="2220"/>
      <c r="BQ8" s="2220"/>
      <c r="BR8" s="2220"/>
      <c r="BS8" s="2220"/>
      <c r="BT8" s="2220"/>
      <c r="BU8" s="2220"/>
      <c r="BV8" s="2220"/>
      <c r="BW8" s="2220"/>
      <c r="BX8" s="2220"/>
      <c r="BY8" s="2220"/>
      <c r="BZ8" s="2220"/>
      <c r="CA8" s="2220"/>
      <c r="CB8" s="2220"/>
      <c r="CC8" s="2221"/>
      <c r="CD8" s="2233"/>
      <c r="CE8" s="2234"/>
      <c r="CF8" s="2234"/>
      <c r="CG8" s="2234"/>
      <c r="CH8" s="2234"/>
      <c r="CI8" s="2234"/>
      <c r="CJ8" s="2234"/>
      <c r="CK8" s="2234"/>
      <c r="CL8" s="2234"/>
      <c r="CM8" s="2234"/>
      <c r="CN8" s="2234"/>
      <c r="CO8" s="2234"/>
      <c r="CP8" s="2234"/>
      <c r="CQ8" s="2234"/>
      <c r="CR8" s="2234"/>
      <c r="CS8" s="2234"/>
      <c r="CT8" s="2234"/>
      <c r="CU8" s="2234"/>
      <c r="CV8" s="2234"/>
      <c r="CW8" s="2234"/>
      <c r="CX8" s="2234"/>
      <c r="CY8" s="2235"/>
      <c r="CZ8" s="2187"/>
      <c r="DA8" s="2188"/>
      <c r="DB8" s="2188"/>
      <c r="DC8" s="2188"/>
      <c r="DD8" s="2188"/>
      <c r="DE8" s="2188"/>
      <c r="DF8" s="2188"/>
      <c r="DG8" s="2188"/>
      <c r="DH8" s="2188"/>
      <c r="DI8" s="2188"/>
      <c r="DJ8" s="2188"/>
      <c r="DK8" s="2188"/>
      <c r="DL8" s="2188"/>
      <c r="DM8" s="2188"/>
      <c r="DN8" s="2188"/>
      <c r="DO8" s="2188"/>
      <c r="DP8" s="2188"/>
      <c r="DQ8" s="2188"/>
      <c r="DR8" s="2188"/>
      <c r="DS8" s="2188"/>
      <c r="DT8" s="2188"/>
      <c r="DU8" s="2188"/>
      <c r="DV8" s="2188"/>
      <c r="DW8" s="2188"/>
      <c r="DX8" s="2188"/>
      <c r="DY8" s="2188"/>
      <c r="DZ8" s="2188"/>
      <c r="EA8" s="2188"/>
      <c r="EB8" s="2188"/>
      <c r="EC8" s="2188"/>
      <c r="ED8" s="2188"/>
      <c r="EE8" s="2188"/>
      <c r="EF8" s="2188"/>
      <c r="EG8" s="2188"/>
      <c r="EH8" s="2188"/>
      <c r="EI8" s="2188"/>
      <c r="EJ8" s="2188"/>
      <c r="EK8" s="2188"/>
    </row>
    <row r="9" spans="1:141" ht="4.5" customHeight="1">
      <c r="A9" s="2208"/>
      <c r="B9" s="2208"/>
      <c r="C9" s="2208"/>
      <c r="D9" s="2208"/>
      <c r="E9" s="2208"/>
      <c r="F9" s="2208"/>
      <c r="G9" s="2208"/>
      <c r="H9" s="2208"/>
      <c r="I9" s="2208"/>
      <c r="J9" s="2208"/>
      <c r="K9" s="2208"/>
      <c r="L9" s="2208"/>
      <c r="M9" s="2208"/>
      <c r="N9" s="2208"/>
      <c r="O9" s="2208"/>
      <c r="P9" s="2208"/>
      <c r="Q9" s="2208"/>
      <c r="R9" s="2208"/>
      <c r="S9" s="2208"/>
      <c r="T9" s="2208"/>
      <c r="U9" s="2209"/>
      <c r="V9" s="2204"/>
      <c r="W9" s="2205"/>
      <c r="X9" s="2205"/>
      <c r="Y9" s="2205"/>
      <c r="Z9" s="2205"/>
      <c r="AA9" s="2205"/>
      <c r="AB9" s="2205"/>
      <c r="AC9" s="2205"/>
      <c r="AD9" s="2205"/>
      <c r="AE9" s="2205"/>
      <c r="AF9" s="2205"/>
      <c r="AG9" s="2205"/>
      <c r="AH9" s="2205"/>
      <c r="AI9" s="2205"/>
      <c r="AJ9" s="2205"/>
      <c r="AK9" s="2205"/>
      <c r="AL9" s="2205"/>
      <c r="AM9" s="2205"/>
      <c r="AN9" s="2205"/>
      <c r="AO9" s="2205"/>
      <c r="AP9" s="2205"/>
      <c r="AQ9" s="2205"/>
      <c r="AR9" s="2205"/>
      <c r="AS9" s="2205"/>
      <c r="AT9" s="2205"/>
      <c r="AU9" s="2205"/>
      <c r="AV9" s="2205"/>
      <c r="AW9" s="2205"/>
      <c r="AX9" s="2205"/>
      <c r="AY9" s="2205"/>
      <c r="AZ9" s="2205"/>
      <c r="BA9" s="2205"/>
      <c r="BB9" s="2205"/>
      <c r="BC9" s="2205"/>
      <c r="BD9" s="2205"/>
      <c r="BE9" s="2206"/>
      <c r="BF9" s="2219"/>
      <c r="BG9" s="2220"/>
      <c r="BH9" s="2220"/>
      <c r="BI9" s="2220"/>
      <c r="BJ9" s="2220"/>
      <c r="BK9" s="2220"/>
      <c r="BL9" s="2220"/>
      <c r="BM9" s="2220"/>
      <c r="BN9" s="2220"/>
      <c r="BO9" s="2220"/>
      <c r="BP9" s="2220"/>
      <c r="BQ9" s="2220"/>
      <c r="BR9" s="2220"/>
      <c r="BS9" s="2220"/>
      <c r="BT9" s="2220"/>
      <c r="BU9" s="2220"/>
      <c r="BV9" s="2220"/>
      <c r="BW9" s="2220"/>
      <c r="BX9" s="2220"/>
      <c r="BY9" s="2220"/>
      <c r="BZ9" s="2220"/>
      <c r="CA9" s="2220"/>
      <c r="CB9" s="2220"/>
      <c r="CC9" s="2221"/>
      <c r="CD9" s="2233"/>
      <c r="CE9" s="2234"/>
      <c r="CF9" s="2234"/>
      <c r="CG9" s="2234"/>
      <c r="CH9" s="2234"/>
      <c r="CI9" s="2234"/>
      <c r="CJ9" s="2234"/>
      <c r="CK9" s="2234"/>
      <c r="CL9" s="2234"/>
      <c r="CM9" s="2234"/>
      <c r="CN9" s="2234"/>
      <c r="CO9" s="2234"/>
      <c r="CP9" s="2234"/>
      <c r="CQ9" s="2234"/>
      <c r="CR9" s="2234"/>
      <c r="CS9" s="2234"/>
      <c r="CT9" s="2234"/>
      <c r="CU9" s="2234"/>
      <c r="CV9" s="2234"/>
      <c r="CW9" s="2234"/>
      <c r="CX9" s="2234"/>
      <c r="CY9" s="2235"/>
      <c r="CZ9" s="2187"/>
      <c r="DA9" s="2188"/>
      <c r="DB9" s="2188"/>
      <c r="DC9" s="2188"/>
      <c r="DD9" s="2188"/>
      <c r="DE9" s="2188"/>
      <c r="DF9" s="2188"/>
      <c r="DG9" s="2188"/>
      <c r="DH9" s="2188"/>
      <c r="DI9" s="2188"/>
      <c r="DJ9" s="2188"/>
      <c r="DK9" s="2188"/>
      <c r="DL9" s="2188"/>
      <c r="DM9" s="2188"/>
      <c r="DN9" s="2188"/>
      <c r="DO9" s="2188"/>
      <c r="DP9" s="2188"/>
      <c r="DQ9" s="2188"/>
      <c r="DR9" s="2188"/>
      <c r="DS9" s="2188"/>
      <c r="DT9" s="2188"/>
      <c r="DU9" s="2188"/>
      <c r="DV9" s="2188"/>
      <c r="DW9" s="2188"/>
      <c r="DX9" s="2188"/>
      <c r="DY9" s="2188"/>
      <c r="DZ9" s="2188"/>
      <c r="EA9" s="2188"/>
      <c r="EB9" s="2188"/>
      <c r="EC9" s="2188"/>
      <c r="ED9" s="2188"/>
      <c r="EE9" s="2188"/>
      <c r="EF9" s="2188"/>
      <c r="EG9" s="2188"/>
      <c r="EH9" s="2188"/>
      <c r="EI9" s="2188"/>
      <c r="EJ9" s="2188"/>
      <c r="EK9" s="2188"/>
    </row>
    <row r="10" spans="1:141" ht="4.5" customHeight="1">
      <c r="A10" s="2210" t="s">
        <v>7</v>
      </c>
      <c r="B10" s="2211"/>
      <c r="C10" s="2211"/>
      <c r="D10" s="2211"/>
      <c r="E10" s="2211"/>
      <c r="F10" s="2211"/>
      <c r="G10" s="2211"/>
      <c r="H10" s="2211"/>
      <c r="I10" s="2211"/>
      <c r="J10" s="2211"/>
      <c r="K10" s="2211"/>
      <c r="L10" s="2211"/>
      <c r="M10" s="2211"/>
      <c r="N10" s="2211"/>
      <c r="O10" s="2211"/>
      <c r="P10" s="2211"/>
      <c r="Q10" s="2211"/>
      <c r="R10" s="2211"/>
      <c r="S10" s="2211"/>
      <c r="T10" s="2211"/>
      <c r="U10" s="2211"/>
      <c r="V10" s="2195" t="str">
        <f>IF(入力シート!O3="","",入力シート!O3)</f>
        <v/>
      </c>
      <c r="W10" s="2195"/>
      <c r="X10" s="2195"/>
      <c r="Y10" s="2195"/>
      <c r="Z10" s="2195"/>
      <c r="AA10" s="2195"/>
      <c r="AB10" s="2195"/>
      <c r="AC10" s="2195"/>
      <c r="AD10" s="2195"/>
      <c r="AE10" s="2195"/>
      <c r="AF10" s="2195"/>
      <c r="AG10" s="2195"/>
      <c r="AH10" s="2195"/>
      <c r="AI10" s="2195"/>
      <c r="AJ10" s="2195"/>
      <c r="AK10" s="2195"/>
      <c r="AL10" s="2195"/>
      <c r="AM10" s="2195"/>
      <c r="AN10" s="2195"/>
      <c r="AO10" s="2195"/>
      <c r="AP10" s="2195"/>
      <c r="AQ10" s="2195"/>
      <c r="AR10" s="2195"/>
      <c r="AS10" s="2195"/>
      <c r="AT10" s="2195"/>
      <c r="AU10" s="2195"/>
      <c r="AV10" s="2195"/>
      <c r="AW10" s="2195"/>
      <c r="AX10" s="2195"/>
      <c r="AY10" s="2195"/>
      <c r="AZ10" s="2195"/>
      <c r="BA10" s="2195"/>
      <c r="BB10" s="2195"/>
      <c r="BC10" s="2195"/>
      <c r="BD10" s="2195"/>
      <c r="BE10" s="2196"/>
      <c r="BF10" s="2219"/>
      <c r="BG10" s="2220"/>
      <c r="BH10" s="2220"/>
      <c r="BI10" s="2220"/>
      <c r="BJ10" s="2220"/>
      <c r="BK10" s="2220"/>
      <c r="BL10" s="2220"/>
      <c r="BM10" s="2220"/>
      <c r="BN10" s="2220"/>
      <c r="BO10" s="2220"/>
      <c r="BP10" s="2220"/>
      <c r="BQ10" s="2220"/>
      <c r="BR10" s="2220"/>
      <c r="BS10" s="2220"/>
      <c r="BT10" s="2220"/>
      <c r="BU10" s="2220"/>
      <c r="BV10" s="2220"/>
      <c r="BW10" s="2220"/>
      <c r="BX10" s="2220"/>
      <c r="BY10" s="2220"/>
      <c r="BZ10" s="2220"/>
      <c r="CA10" s="2220"/>
      <c r="CB10" s="2220"/>
      <c r="CC10" s="2221"/>
      <c r="CD10" s="2233"/>
      <c r="CE10" s="2234"/>
      <c r="CF10" s="2234"/>
      <c r="CG10" s="2234"/>
      <c r="CH10" s="2234"/>
      <c r="CI10" s="2234"/>
      <c r="CJ10" s="2234"/>
      <c r="CK10" s="2234"/>
      <c r="CL10" s="2234"/>
      <c r="CM10" s="2234"/>
      <c r="CN10" s="2234"/>
      <c r="CO10" s="2234"/>
      <c r="CP10" s="2234"/>
      <c r="CQ10" s="2234"/>
      <c r="CR10" s="2234"/>
      <c r="CS10" s="2234"/>
      <c r="CT10" s="2234"/>
      <c r="CU10" s="2234"/>
      <c r="CV10" s="2234"/>
      <c r="CW10" s="2234"/>
      <c r="CX10" s="2234"/>
      <c r="CY10" s="2235"/>
      <c r="CZ10" s="2187"/>
      <c r="DA10" s="2188"/>
      <c r="DB10" s="2188"/>
      <c r="DC10" s="2188"/>
      <c r="DD10" s="2188"/>
      <c r="DE10" s="2188"/>
      <c r="DF10" s="2188"/>
      <c r="DG10" s="2188"/>
      <c r="DH10" s="2188"/>
      <c r="DI10" s="2188"/>
      <c r="DJ10" s="2188"/>
      <c r="DK10" s="2188"/>
      <c r="DL10" s="2188"/>
      <c r="DM10" s="2188"/>
      <c r="DN10" s="2188"/>
      <c r="DO10" s="2188"/>
      <c r="DP10" s="2188"/>
      <c r="DQ10" s="2188"/>
      <c r="DR10" s="2188"/>
      <c r="DS10" s="2188"/>
      <c r="DT10" s="2188"/>
      <c r="DU10" s="2188"/>
      <c r="DV10" s="2188"/>
      <c r="DW10" s="2188"/>
      <c r="DX10" s="2188"/>
      <c r="DY10" s="2188"/>
      <c r="DZ10" s="2188"/>
      <c r="EA10" s="2188"/>
      <c r="EB10" s="2188"/>
      <c r="EC10" s="2188"/>
      <c r="ED10" s="2188"/>
      <c r="EE10" s="2188"/>
      <c r="EF10" s="2188"/>
      <c r="EG10" s="2188"/>
      <c r="EH10" s="2188"/>
      <c r="EI10" s="2188"/>
      <c r="EJ10" s="2188"/>
      <c r="EK10" s="2188"/>
    </row>
    <row r="11" spans="1:141" ht="4.5" customHeight="1">
      <c r="A11" s="2212"/>
      <c r="B11" s="2213"/>
      <c r="C11" s="2213"/>
      <c r="D11" s="2213"/>
      <c r="E11" s="2213"/>
      <c r="F11" s="2213"/>
      <c r="G11" s="2213"/>
      <c r="H11" s="2213"/>
      <c r="I11" s="2213"/>
      <c r="J11" s="2213"/>
      <c r="K11" s="2213"/>
      <c r="L11" s="2213"/>
      <c r="M11" s="2213"/>
      <c r="N11" s="2213"/>
      <c r="O11" s="2213"/>
      <c r="P11" s="2213"/>
      <c r="Q11" s="2213"/>
      <c r="R11" s="2213"/>
      <c r="S11" s="2213"/>
      <c r="T11" s="2213"/>
      <c r="U11" s="2213"/>
      <c r="V11" s="2197"/>
      <c r="W11" s="2197"/>
      <c r="X11" s="2197"/>
      <c r="Y11" s="2197"/>
      <c r="Z11" s="2197"/>
      <c r="AA11" s="2197"/>
      <c r="AB11" s="2197"/>
      <c r="AC11" s="2197"/>
      <c r="AD11" s="2197"/>
      <c r="AE11" s="2197"/>
      <c r="AF11" s="2197"/>
      <c r="AG11" s="2197"/>
      <c r="AH11" s="2197"/>
      <c r="AI11" s="2197"/>
      <c r="AJ11" s="2197"/>
      <c r="AK11" s="2197"/>
      <c r="AL11" s="2197"/>
      <c r="AM11" s="2197"/>
      <c r="AN11" s="2197"/>
      <c r="AO11" s="2197"/>
      <c r="AP11" s="2197"/>
      <c r="AQ11" s="2197"/>
      <c r="AR11" s="2197"/>
      <c r="AS11" s="2197"/>
      <c r="AT11" s="2197"/>
      <c r="AU11" s="2197"/>
      <c r="AV11" s="2197"/>
      <c r="AW11" s="2197"/>
      <c r="AX11" s="2197"/>
      <c r="AY11" s="2197"/>
      <c r="AZ11" s="2197"/>
      <c r="BA11" s="2197"/>
      <c r="BB11" s="2197"/>
      <c r="BC11" s="2197"/>
      <c r="BD11" s="2197"/>
      <c r="BE11" s="2198"/>
      <c r="BF11" s="2222"/>
      <c r="BG11" s="2223"/>
      <c r="BH11" s="2223"/>
      <c r="BI11" s="2223"/>
      <c r="BJ11" s="2223"/>
      <c r="BK11" s="2223"/>
      <c r="BL11" s="2223"/>
      <c r="BM11" s="2223"/>
      <c r="BN11" s="2223"/>
      <c r="BO11" s="2223"/>
      <c r="BP11" s="2223"/>
      <c r="BQ11" s="2223"/>
      <c r="BR11" s="2223"/>
      <c r="BS11" s="2223"/>
      <c r="BT11" s="2223"/>
      <c r="BU11" s="2223"/>
      <c r="BV11" s="2223"/>
      <c r="BW11" s="2223"/>
      <c r="BX11" s="2223"/>
      <c r="BY11" s="2223"/>
      <c r="BZ11" s="2223"/>
      <c r="CA11" s="2223"/>
      <c r="CB11" s="2223"/>
      <c r="CC11" s="2224"/>
      <c r="CD11" s="2233"/>
      <c r="CE11" s="2234"/>
      <c r="CF11" s="2234"/>
      <c r="CG11" s="2234"/>
      <c r="CH11" s="2234"/>
      <c r="CI11" s="2234"/>
      <c r="CJ11" s="2234"/>
      <c r="CK11" s="2234"/>
      <c r="CL11" s="2234"/>
      <c r="CM11" s="2234"/>
      <c r="CN11" s="2234"/>
      <c r="CO11" s="2234"/>
      <c r="CP11" s="2234"/>
      <c r="CQ11" s="2234"/>
      <c r="CR11" s="2234"/>
      <c r="CS11" s="2234"/>
      <c r="CT11" s="2234"/>
      <c r="CU11" s="2234"/>
      <c r="CV11" s="2234"/>
      <c r="CW11" s="2234"/>
      <c r="CX11" s="2234"/>
      <c r="CY11" s="2235"/>
      <c r="CZ11" s="2187"/>
      <c r="DA11" s="2188"/>
      <c r="DB11" s="2188"/>
      <c r="DC11" s="2188"/>
      <c r="DD11" s="2188"/>
      <c r="DE11" s="2188"/>
      <c r="DF11" s="2188"/>
      <c r="DG11" s="2188"/>
      <c r="DH11" s="2188"/>
      <c r="DI11" s="2188"/>
      <c r="DJ11" s="2188"/>
      <c r="DK11" s="2188"/>
      <c r="DL11" s="2188"/>
      <c r="DM11" s="2188"/>
      <c r="DN11" s="2188"/>
      <c r="DO11" s="2188"/>
      <c r="DP11" s="2188"/>
      <c r="DQ11" s="2188"/>
      <c r="DR11" s="2188"/>
      <c r="DS11" s="2188"/>
      <c r="DT11" s="2188"/>
      <c r="DU11" s="2188"/>
      <c r="DV11" s="2188"/>
      <c r="DW11" s="2188"/>
      <c r="DX11" s="2188"/>
      <c r="DY11" s="2188"/>
      <c r="DZ11" s="2188"/>
      <c r="EA11" s="2188"/>
      <c r="EB11" s="2188"/>
      <c r="EC11" s="2188"/>
      <c r="ED11" s="2188"/>
      <c r="EE11" s="2188"/>
      <c r="EF11" s="2188"/>
      <c r="EG11" s="2188"/>
      <c r="EH11" s="2188"/>
      <c r="EI11" s="2188"/>
      <c r="EJ11" s="2188"/>
      <c r="EK11" s="2188"/>
    </row>
    <row r="12" spans="1:141" ht="4.5" customHeight="1">
      <c r="A12" s="2212"/>
      <c r="B12" s="2213"/>
      <c r="C12" s="2213"/>
      <c r="D12" s="2213"/>
      <c r="E12" s="2213"/>
      <c r="F12" s="2213"/>
      <c r="G12" s="2213"/>
      <c r="H12" s="2213"/>
      <c r="I12" s="2213"/>
      <c r="J12" s="2213"/>
      <c r="K12" s="2213"/>
      <c r="L12" s="2213"/>
      <c r="M12" s="2213"/>
      <c r="N12" s="2213"/>
      <c r="O12" s="2213"/>
      <c r="P12" s="2213"/>
      <c r="Q12" s="2213"/>
      <c r="R12" s="2213"/>
      <c r="S12" s="2213"/>
      <c r="T12" s="2213"/>
      <c r="U12" s="2213"/>
      <c r="V12" s="2197"/>
      <c r="W12" s="2197"/>
      <c r="X12" s="2197"/>
      <c r="Y12" s="2197"/>
      <c r="Z12" s="2197"/>
      <c r="AA12" s="2197"/>
      <c r="AB12" s="2197"/>
      <c r="AC12" s="2197"/>
      <c r="AD12" s="2197"/>
      <c r="AE12" s="2197"/>
      <c r="AF12" s="2197"/>
      <c r="AG12" s="2197"/>
      <c r="AH12" s="2197"/>
      <c r="AI12" s="2197"/>
      <c r="AJ12" s="2197"/>
      <c r="AK12" s="2197"/>
      <c r="AL12" s="2197"/>
      <c r="AM12" s="2197"/>
      <c r="AN12" s="2197"/>
      <c r="AO12" s="2197"/>
      <c r="AP12" s="2197"/>
      <c r="AQ12" s="2197"/>
      <c r="AR12" s="2197"/>
      <c r="AS12" s="2197"/>
      <c r="AT12" s="2197"/>
      <c r="AU12" s="2197"/>
      <c r="AV12" s="2197"/>
      <c r="AW12" s="2197"/>
      <c r="AX12" s="2197"/>
      <c r="AY12" s="2197"/>
      <c r="AZ12" s="2197"/>
      <c r="BA12" s="2197"/>
      <c r="BB12" s="2197"/>
      <c r="BC12" s="2197"/>
      <c r="BD12" s="2197"/>
      <c r="BE12" s="2198"/>
      <c r="BF12" s="2225" t="str">
        <f>IF(入力シート!W3="","",入力シート!W3)</f>
        <v/>
      </c>
      <c r="BG12" s="2226"/>
      <c r="BH12" s="2226"/>
      <c r="BI12" s="2226"/>
      <c r="BJ12" s="2226"/>
      <c r="BK12" s="2226"/>
      <c r="BL12" s="2226"/>
      <c r="BM12" s="2226"/>
      <c r="BN12" s="2226"/>
      <c r="BO12" s="2226"/>
      <c r="BP12" s="2226"/>
      <c r="BQ12" s="2226"/>
      <c r="BR12" s="2226"/>
      <c r="BS12" s="2226"/>
      <c r="BT12" s="2226"/>
      <c r="BU12" s="2226"/>
      <c r="BV12" s="2226"/>
      <c r="BW12" s="2226"/>
      <c r="BX12" s="2226"/>
      <c r="BY12" s="2226"/>
      <c r="BZ12" s="2226"/>
      <c r="CA12" s="2226"/>
      <c r="CB12" s="2226"/>
      <c r="CC12" s="2227"/>
      <c r="CD12" s="2233"/>
      <c r="CE12" s="2234"/>
      <c r="CF12" s="2234"/>
      <c r="CG12" s="2234"/>
      <c r="CH12" s="2234"/>
      <c r="CI12" s="2234"/>
      <c r="CJ12" s="2234"/>
      <c r="CK12" s="2234"/>
      <c r="CL12" s="2234"/>
      <c r="CM12" s="2234"/>
      <c r="CN12" s="2234"/>
      <c r="CO12" s="2234"/>
      <c r="CP12" s="2234"/>
      <c r="CQ12" s="2234"/>
      <c r="CR12" s="2234"/>
      <c r="CS12" s="2234"/>
      <c r="CT12" s="2234"/>
      <c r="CU12" s="2234"/>
      <c r="CV12" s="2234"/>
      <c r="CW12" s="2234"/>
      <c r="CX12" s="2234"/>
      <c r="CY12" s="2235"/>
      <c r="CZ12" s="2187"/>
      <c r="DA12" s="2188"/>
      <c r="DB12" s="2188"/>
      <c r="DC12" s="2188"/>
      <c r="DD12" s="2188"/>
      <c r="DE12" s="2188"/>
      <c r="DF12" s="2188"/>
      <c r="DG12" s="2188"/>
      <c r="DH12" s="2188"/>
      <c r="DI12" s="2188"/>
      <c r="DJ12" s="2188"/>
      <c r="DK12" s="2188"/>
      <c r="DL12" s="2188"/>
      <c r="DM12" s="2188"/>
      <c r="DN12" s="2188"/>
      <c r="DO12" s="2188"/>
      <c r="DP12" s="2188"/>
      <c r="DQ12" s="2188"/>
      <c r="DR12" s="2188"/>
      <c r="DS12" s="2188"/>
      <c r="DT12" s="2188"/>
      <c r="DU12" s="2188"/>
      <c r="DV12" s="2188"/>
      <c r="DW12" s="2188"/>
      <c r="DX12" s="2188"/>
      <c r="DY12" s="2188"/>
      <c r="DZ12" s="2188"/>
      <c r="EA12" s="2188"/>
      <c r="EB12" s="2188"/>
      <c r="EC12" s="2188"/>
      <c r="ED12" s="2188"/>
      <c r="EE12" s="2188"/>
      <c r="EF12" s="2188"/>
      <c r="EG12" s="2188"/>
      <c r="EH12" s="2188"/>
      <c r="EI12" s="2188"/>
      <c r="EJ12" s="2188"/>
      <c r="EK12" s="2188"/>
    </row>
    <row r="13" spans="1:141" ht="4.5" customHeight="1">
      <c r="A13" s="2212"/>
      <c r="B13" s="2213"/>
      <c r="C13" s="2213"/>
      <c r="D13" s="2213"/>
      <c r="E13" s="2213"/>
      <c r="F13" s="2213"/>
      <c r="G13" s="2213"/>
      <c r="H13" s="2213"/>
      <c r="I13" s="2213"/>
      <c r="J13" s="2213"/>
      <c r="K13" s="2213"/>
      <c r="L13" s="2213"/>
      <c r="M13" s="2213"/>
      <c r="N13" s="2213"/>
      <c r="O13" s="2213"/>
      <c r="P13" s="2213"/>
      <c r="Q13" s="2213"/>
      <c r="R13" s="2213"/>
      <c r="S13" s="2213"/>
      <c r="T13" s="2213"/>
      <c r="U13" s="2213"/>
      <c r="V13" s="2197"/>
      <c r="W13" s="2197"/>
      <c r="X13" s="2197"/>
      <c r="Y13" s="2197"/>
      <c r="Z13" s="2197"/>
      <c r="AA13" s="2197"/>
      <c r="AB13" s="2197"/>
      <c r="AC13" s="2197"/>
      <c r="AD13" s="2197"/>
      <c r="AE13" s="2197"/>
      <c r="AF13" s="2197"/>
      <c r="AG13" s="2197"/>
      <c r="AH13" s="2197"/>
      <c r="AI13" s="2197"/>
      <c r="AJ13" s="2197"/>
      <c r="AK13" s="2197"/>
      <c r="AL13" s="2197"/>
      <c r="AM13" s="2197"/>
      <c r="AN13" s="2197"/>
      <c r="AO13" s="2197"/>
      <c r="AP13" s="2197"/>
      <c r="AQ13" s="2197"/>
      <c r="AR13" s="2197"/>
      <c r="AS13" s="2197"/>
      <c r="AT13" s="2197"/>
      <c r="AU13" s="2197"/>
      <c r="AV13" s="2197"/>
      <c r="AW13" s="2197"/>
      <c r="AX13" s="2197"/>
      <c r="AY13" s="2197"/>
      <c r="AZ13" s="2197"/>
      <c r="BA13" s="2197"/>
      <c r="BB13" s="2197"/>
      <c r="BC13" s="2197"/>
      <c r="BD13" s="2197"/>
      <c r="BE13" s="2198"/>
      <c r="BF13" s="2225"/>
      <c r="BG13" s="2226"/>
      <c r="BH13" s="2226"/>
      <c r="BI13" s="2226"/>
      <c r="BJ13" s="2226"/>
      <c r="BK13" s="2226"/>
      <c r="BL13" s="2226"/>
      <c r="BM13" s="2226"/>
      <c r="BN13" s="2226"/>
      <c r="BO13" s="2226"/>
      <c r="BP13" s="2226"/>
      <c r="BQ13" s="2226"/>
      <c r="BR13" s="2226"/>
      <c r="BS13" s="2226"/>
      <c r="BT13" s="2226"/>
      <c r="BU13" s="2226"/>
      <c r="BV13" s="2226"/>
      <c r="BW13" s="2226"/>
      <c r="BX13" s="2226"/>
      <c r="BY13" s="2226"/>
      <c r="BZ13" s="2226"/>
      <c r="CA13" s="2226"/>
      <c r="CB13" s="2226"/>
      <c r="CC13" s="2227"/>
      <c r="CD13" s="2233" t="s">
        <v>3</v>
      </c>
      <c r="CE13" s="2234"/>
      <c r="CF13" s="2234"/>
      <c r="CG13" s="2234"/>
      <c r="CH13" s="2234"/>
      <c r="CI13" s="2234"/>
      <c r="CJ13" s="2234"/>
      <c r="CK13" s="2234"/>
      <c r="CL13" s="2234"/>
      <c r="CM13" s="2234"/>
      <c r="CN13" s="2234"/>
      <c r="CO13" s="2234"/>
      <c r="CP13" s="2234"/>
      <c r="CQ13" s="2234"/>
      <c r="CR13" s="2234"/>
      <c r="CS13" s="2234"/>
      <c r="CT13" s="2234"/>
      <c r="CU13" s="2234"/>
      <c r="CV13" s="2234"/>
      <c r="CW13" s="2234"/>
      <c r="CX13" s="2234"/>
      <c r="CY13" s="2235"/>
      <c r="CZ13" s="2187" t="str">
        <f>IF(入力シート!T5="","",入力シート!T5)</f>
        <v/>
      </c>
      <c r="DA13" s="2188"/>
      <c r="DB13" s="2188"/>
      <c r="DC13" s="2188"/>
      <c r="DD13" s="2188"/>
      <c r="DE13" s="2188"/>
      <c r="DF13" s="2188"/>
      <c r="DG13" s="2188"/>
      <c r="DH13" s="2188"/>
      <c r="DI13" s="2188"/>
      <c r="DJ13" s="2188"/>
      <c r="DK13" s="2188"/>
      <c r="DL13" s="2188"/>
      <c r="DM13" s="2188"/>
      <c r="DN13" s="2188"/>
      <c r="DO13" s="2188"/>
      <c r="DP13" s="2188"/>
      <c r="DQ13" s="2188"/>
      <c r="DR13" s="2188"/>
      <c r="DS13" s="2188"/>
      <c r="DT13" s="2188"/>
      <c r="DU13" s="2188"/>
      <c r="DV13" s="2188"/>
      <c r="DW13" s="2188"/>
      <c r="DX13" s="2188"/>
      <c r="DY13" s="2188"/>
      <c r="DZ13" s="2188"/>
      <c r="EA13" s="2188"/>
      <c r="EB13" s="2188"/>
      <c r="EC13" s="2188"/>
      <c r="ED13" s="2188"/>
      <c r="EE13" s="2188"/>
      <c r="EF13" s="2188"/>
      <c r="EG13" s="2188"/>
      <c r="EH13" s="2188"/>
      <c r="EI13" s="2188"/>
      <c r="EJ13" s="2188"/>
      <c r="EK13" s="2188"/>
    </row>
    <row r="14" spans="1:141" ht="4.5" customHeight="1">
      <c r="A14" s="2214"/>
      <c r="B14" s="2215"/>
      <c r="C14" s="2215"/>
      <c r="D14" s="2215"/>
      <c r="E14" s="2215"/>
      <c r="F14" s="2215"/>
      <c r="G14" s="2215"/>
      <c r="H14" s="2215"/>
      <c r="I14" s="2215"/>
      <c r="J14" s="2215"/>
      <c r="K14" s="2215"/>
      <c r="L14" s="2215"/>
      <c r="M14" s="2215"/>
      <c r="N14" s="2215"/>
      <c r="O14" s="2215"/>
      <c r="P14" s="2215"/>
      <c r="Q14" s="2215"/>
      <c r="R14" s="2215"/>
      <c r="S14" s="2215"/>
      <c r="T14" s="2215"/>
      <c r="U14" s="2215"/>
      <c r="V14" s="2199"/>
      <c r="W14" s="2199"/>
      <c r="X14" s="2199"/>
      <c r="Y14" s="2199"/>
      <c r="Z14" s="2199"/>
      <c r="AA14" s="2199"/>
      <c r="AB14" s="2199"/>
      <c r="AC14" s="2199"/>
      <c r="AD14" s="2199"/>
      <c r="AE14" s="2199"/>
      <c r="AF14" s="2199"/>
      <c r="AG14" s="2199"/>
      <c r="AH14" s="2199"/>
      <c r="AI14" s="2199"/>
      <c r="AJ14" s="2199"/>
      <c r="AK14" s="2199"/>
      <c r="AL14" s="2199"/>
      <c r="AM14" s="2199"/>
      <c r="AN14" s="2199"/>
      <c r="AO14" s="2199"/>
      <c r="AP14" s="2199"/>
      <c r="AQ14" s="2199"/>
      <c r="AR14" s="2199"/>
      <c r="AS14" s="2199"/>
      <c r="AT14" s="2199"/>
      <c r="AU14" s="2199"/>
      <c r="AV14" s="2199"/>
      <c r="AW14" s="2199"/>
      <c r="AX14" s="2199"/>
      <c r="AY14" s="2199"/>
      <c r="AZ14" s="2199"/>
      <c r="BA14" s="2199"/>
      <c r="BB14" s="2199"/>
      <c r="BC14" s="2199"/>
      <c r="BD14" s="2199"/>
      <c r="BE14" s="2200"/>
      <c r="BF14" s="2225"/>
      <c r="BG14" s="2226"/>
      <c r="BH14" s="2226"/>
      <c r="BI14" s="2226"/>
      <c r="BJ14" s="2226"/>
      <c r="BK14" s="2226"/>
      <c r="BL14" s="2226"/>
      <c r="BM14" s="2226"/>
      <c r="BN14" s="2226"/>
      <c r="BO14" s="2226"/>
      <c r="BP14" s="2226"/>
      <c r="BQ14" s="2226"/>
      <c r="BR14" s="2226"/>
      <c r="BS14" s="2226"/>
      <c r="BT14" s="2226"/>
      <c r="BU14" s="2226"/>
      <c r="BV14" s="2226"/>
      <c r="BW14" s="2226"/>
      <c r="BX14" s="2226"/>
      <c r="BY14" s="2226"/>
      <c r="BZ14" s="2226"/>
      <c r="CA14" s="2226"/>
      <c r="CB14" s="2226"/>
      <c r="CC14" s="2227"/>
      <c r="CD14" s="2233"/>
      <c r="CE14" s="2234"/>
      <c r="CF14" s="2234"/>
      <c r="CG14" s="2234"/>
      <c r="CH14" s="2234"/>
      <c r="CI14" s="2234"/>
      <c r="CJ14" s="2234"/>
      <c r="CK14" s="2234"/>
      <c r="CL14" s="2234"/>
      <c r="CM14" s="2234"/>
      <c r="CN14" s="2234"/>
      <c r="CO14" s="2234"/>
      <c r="CP14" s="2234"/>
      <c r="CQ14" s="2234"/>
      <c r="CR14" s="2234"/>
      <c r="CS14" s="2234"/>
      <c r="CT14" s="2234"/>
      <c r="CU14" s="2234"/>
      <c r="CV14" s="2234"/>
      <c r="CW14" s="2234"/>
      <c r="CX14" s="2234"/>
      <c r="CY14" s="2235"/>
      <c r="CZ14" s="2187"/>
      <c r="DA14" s="2188"/>
      <c r="DB14" s="2188"/>
      <c r="DC14" s="2188"/>
      <c r="DD14" s="2188"/>
      <c r="DE14" s="2188"/>
      <c r="DF14" s="2188"/>
      <c r="DG14" s="2188"/>
      <c r="DH14" s="2188"/>
      <c r="DI14" s="2188"/>
      <c r="DJ14" s="2188"/>
      <c r="DK14" s="2188"/>
      <c r="DL14" s="2188"/>
      <c r="DM14" s="2188"/>
      <c r="DN14" s="2188"/>
      <c r="DO14" s="2188"/>
      <c r="DP14" s="2188"/>
      <c r="DQ14" s="2188"/>
      <c r="DR14" s="2188"/>
      <c r="DS14" s="2188"/>
      <c r="DT14" s="2188"/>
      <c r="DU14" s="2188"/>
      <c r="DV14" s="2188"/>
      <c r="DW14" s="2188"/>
      <c r="DX14" s="2188"/>
      <c r="DY14" s="2188"/>
      <c r="DZ14" s="2188"/>
      <c r="EA14" s="2188"/>
      <c r="EB14" s="2188"/>
      <c r="EC14" s="2188"/>
      <c r="ED14" s="2188"/>
      <c r="EE14" s="2188"/>
      <c r="EF14" s="2188"/>
      <c r="EG14" s="2188"/>
      <c r="EH14" s="2188"/>
      <c r="EI14" s="2188"/>
      <c r="EJ14" s="2188"/>
      <c r="EK14" s="2188"/>
    </row>
    <row r="15" spans="1:141" ht="4.5" customHeight="1">
      <c r="A15" s="2237" t="s">
        <v>8</v>
      </c>
      <c r="B15" s="2237"/>
      <c r="C15" s="2237"/>
      <c r="D15" s="2237"/>
      <c r="E15" s="2237"/>
      <c r="F15" s="2237"/>
      <c r="G15" s="2237"/>
      <c r="H15" s="2237"/>
      <c r="I15" s="2237"/>
      <c r="J15" s="2237"/>
      <c r="K15" s="2237"/>
      <c r="L15" s="2237"/>
      <c r="M15" s="2237"/>
      <c r="N15" s="2237"/>
      <c r="O15" s="2237"/>
      <c r="P15" s="2237"/>
      <c r="Q15" s="2237"/>
      <c r="R15" s="2237"/>
      <c r="S15" s="2237"/>
      <c r="T15" s="2237"/>
      <c r="U15" s="2210"/>
      <c r="V15" s="2242" t="str">
        <f>IF(入力シート!X3="","",入力シート!X3)</f>
        <v/>
      </c>
      <c r="W15" s="2191"/>
      <c r="X15" s="2191"/>
      <c r="Y15" s="2191" t="str">
        <f>IF(入力シート!Y3="","",入力シート!Y3)</f>
        <v/>
      </c>
      <c r="Z15" s="2191"/>
      <c r="AA15" s="2191"/>
      <c r="AB15" s="2191" t="str">
        <f>IF(入力シート!Z3="","",入力シート!Z3)</f>
        <v/>
      </c>
      <c r="AC15" s="2191"/>
      <c r="AD15" s="2191"/>
      <c r="AE15" s="2191" t="str">
        <f>IF(入力シート!AA3="","",入力シート!AA3)</f>
        <v/>
      </c>
      <c r="AF15" s="2191"/>
      <c r="AG15" s="2191"/>
      <c r="AH15" s="2191" t="str">
        <f>IF(入力シート!AB3="","",入力シート!AB3)</f>
        <v/>
      </c>
      <c r="AI15" s="2191"/>
      <c r="AJ15" s="2191"/>
      <c r="AK15" s="2191" t="str">
        <f>IF(入力シート!AC3="","",入力シート!AC3)</f>
        <v/>
      </c>
      <c r="AL15" s="2191"/>
      <c r="AM15" s="2191"/>
      <c r="AN15" s="2191" t="str">
        <f>IF(入力シート!AD3="","",入力シート!AD3)</f>
        <v/>
      </c>
      <c r="AO15" s="2191"/>
      <c r="AP15" s="2191"/>
      <c r="AQ15" s="2191" t="str">
        <f>IF(入力シート!AE3="","",入力シート!AE3)</f>
        <v/>
      </c>
      <c r="AR15" s="2191"/>
      <c r="AS15" s="2191"/>
      <c r="AT15" s="2191" t="str">
        <f>IF(入力シート!AF3="","",入力シート!AF3)</f>
        <v/>
      </c>
      <c r="AU15" s="2191"/>
      <c r="AV15" s="2191"/>
      <c r="AW15" s="2191" t="str">
        <f>IF(入力シート!AG3="","",入力シート!AG3)</f>
        <v/>
      </c>
      <c r="AX15" s="2191"/>
      <c r="AY15" s="2191"/>
      <c r="AZ15" s="2191" t="str">
        <f>IF(入力シート!AH3="","",入力シート!AH3)</f>
        <v/>
      </c>
      <c r="BA15" s="2191"/>
      <c r="BB15" s="2191"/>
      <c r="BC15" s="2191" t="str">
        <f>IF(入力シート!AI3="","",入力シート!AI3)</f>
        <v/>
      </c>
      <c r="BD15" s="2191"/>
      <c r="BE15" s="2193"/>
      <c r="BF15" s="2225"/>
      <c r="BG15" s="2226"/>
      <c r="BH15" s="2226"/>
      <c r="BI15" s="2226"/>
      <c r="BJ15" s="2226"/>
      <c r="BK15" s="2226"/>
      <c r="BL15" s="2226"/>
      <c r="BM15" s="2226"/>
      <c r="BN15" s="2226"/>
      <c r="BO15" s="2226"/>
      <c r="BP15" s="2226"/>
      <c r="BQ15" s="2226"/>
      <c r="BR15" s="2226"/>
      <c r="BS15" s="2226"/>
      <c r="BT15" s="2226"/>
      <c r="BU15" s="2226"/>
      <c r="BV15" s="2226"/>
      <c r="BW15" s="2226"/>
      <c r="BX15" s="2226"/>
      <c r="BY15" s="2226"/>
      <c r="BZ15" s="2226"/>
      <c r="CA15" s="2226"/>
      <c r="CB15" s="2226"/>
      <c r="CC15" s="2227"/>
      <c r="CD15" s="2233"/>
      <c r="CE15" s="2234"/>
      <c r="CF15" s="2234"/>
      <c r="CG15" s="2234"/>
      <c r="CH15" s="2234"/>
      <c r="CI15" s="2234"/>
      <c r="CJ15" s="2234"/>
      <c r="CK15" s="2234"/>
      <c r="CL15" s="2234"/>
      <c r="CM15" s="2234"/>
      <c r="CN15" s="2234"/>
      <c r="CO15" s="2234"/>
      <c r="CP15" s="2234"/>
      <c r="CQ15" s="2234"/>
      <c r="CR15" s="2234"/>
      <c r="CS15" s="2234"/>
      <c r="CT15" s="2234"/>
      <c r="CU15" s="2234"/>
      <c r="CV15" s="2234"/>
      <c r="CW15" s="2234"/>
      <c r="CX15" s="2234"/>
      <c r="CY15" s="2235"/>
      <c r="CZ15" s="2187"/>
      <c r="DA15" s="2188"/>
      <c r="DB15" s="2188"/>
      <c r="DC15" s="2188"/>
      <c r="DD15" s="2188"/>
      <c r="DE15" s="2188"/>
      <c r="DF15" s="2188"/>
      <c r="DG15" s="2188"/>
      <c r="DH15" s="2188"/>
      <c r="DI15" s="2188"/>
      <c r="DJ15" s="2188"/>
      <c r="DK15" s="2188"/>
      <c r="DL15" s="2188"/>
      <c r="DM15" s="2188"/>
      <c r="DN15" s="2188"/>
      <c r="DO15" s="2188"/>
      <c r="DP15" s="2188"/>
      <c r="DQ15" s="2188"/>
      <c r="DR15" s="2188"/>
      <c r="DS15" s="2188"/>
      <c r="DT15" s="2188"/>
      <c r="DU15" s="2188"/>
      <c r="DV15" s="2188"/>
      <c r="DW15" s="2188"/>
      <c r="DX15" s="2188"/>
      <c r="DY15" s="2188"/>
      <c r="DZ15" s="2188"/>
      <c r="EA15" s="2188"/>
      <c r="EB15" s="2188"/>
      <c r="EC15" s="2188"/>
      <c r="ED15" s="2188"/>
      <c r="EE15" s="2188"/>
      <c r="EF15" s="2188"/>
      <c r="EG15" s="2188"/>
      <c r="EH15" s="2188"/>
      <c r="EI15" s="2188"/>
      <c r="EJ15" s="2188"/>
      <c r="EK15" s="2188"/>
    </row>
    <row r="16" spans="1:141" ht="4.5" customHeight="1">
      <c r="A16" s="2241"/>
      <c r="B16" s="2241"/>
      <c r="C16" s="2241"/>
      <c r="D16" s="2241"/>
      <c r="E16" s="2241"/>
      <c r="F16" s="2241"/>
      <c r="G16" s="2241"/>
      <c r="H16" s="2241"/>
      <c r="I16" s="2241"/>
      <c r="J16" s="2241"/>
      <c r="K16" s="2241"/>
      <c r="L16" s="2241"/>
      <c r="M16" s="2241"/>
      <c r="N16" s="2241"/>
      <c r="O16" s="2241"/>
      <c r="P16" s="2241"/>
      <c r="Q16" s="2241"/>
      <c r="R16" s="2241"/>
      <c r="S16" s="2241"/>
      <c r="T16" s="2241"/>
      <c r="U16" s="2212"/>
      <c r="V16" s="2243"/>
      <c r="W16" s="2192"/>
      <c r="X16" s="2192"/>
      <c r="Y16" s="2192"/>
      <c r="Z16" s="2192"/>
      <c r="AA16" s="2192"/>
      <c r="AB16" s="2192"/>
      <c r="AC16" s="2192"/>
      <c r="AD16" s="2192"/>
      <c r="AE16" s="2192"/>
      <c r="AF16" s="2192"/>
      <c r="AG16" s="2192"/>
      <c r="AH16" s="2192"/>
      <c r="AI16" s="2192"/>
      <c r="AJ16" s="2192"/>
      <c r="AK16" s="2192"/>
      <c r="AL16" s="2192"/>
      <c r="AM16" s="2192"/>
      <c r="AN16" s="2192"/>
      <c r="AO16" s="2192"/>
      <c r="AP16" s="2192"/>
      <c r="AQ16" s="2192"/>
      <c r="AR16" s="2192"/>
      <c r="AS16" s="2192"/>
      <c r="AT16" s="2192"/>
      <c r="AU16" s="2192"/>
      <c r="AV16" s="2192"/>
      <c r="AW16" s="2192"/>
      <c r="AX16" s="2192"/>
      <c r="AY16" s="2192"/>
      <c r="AZ16" s="2192"/>
      <c r="BA16" s="2192"/>
      <c r="BB16" s="2192"/>
      <c r="BC16" s="2192"/>
      <c r="BD16" s="2192"/>
      <c r="BE16" s="2194"/>
      <c r="BF16" s="2225"/>
      <c r="BG16" s="2226"/>
      <c r="BH16" s="2226"/>
      <c r="BI16" s="2226"/>
      <c r="BJ16" s="2226"/>
      <c r="BK16" s="2226"/>
      <c r="BL16" s="2226"/>
      <c r="BM16" s="2226"/>
      <c r="BN16" s="2226"/>
      <c r="BO16" s="2226"/>
      <c r="BP16" s="2226"/>
      <c r="BQ16" s="2226"/>
      <c r="BR16" s="2226"/>
      <c r="BS16" s="2226"/>
      <c r="BT16" s="2226"/>
      <c r="BU16" s="2226"/>
      <c r="BV16" s="2226"/>
      <c r="BW16" s="2226"/>
      <c r="BX16" s="2226"/>
      <c r="BY16" s="2226"/>
      <c r="BZ16" s="2226"/>
      <c r="CA16" s="2226"/>
      <c r="CB16" s="2226"/>
      <c r="CC16" s="2227"/>
      <c r="CD16" s="2233"/>
      <c r="CE16" s="2234"/>
      <c r="CF16" s="2234"/>
      <c r="CG16" s="2234"/>
      <c r="CH16" s="2234"/>
      <c r="CI16" s="2234"/>
      <c r="CJ16" s="2234"/>
      <c r="CK16" s="2234"/>
      <c r="CL16" s="2234"/>
      <c r="CM16" s="2234"/>
      <c r="CN16" s="2234"/>
      <c r="CO16" s="2234"/>
      <c r="CP16" s="2234"/>
      <c r="CQ16" s="2234"/>
      <c r="CR16" s="2234"/>
      <c r="CS16" s="2234"/>
      <c r="CT16" s="2234"/>
      <c r="CU16" s="2234"/>
      <c r="CV16" s="2234"/>
      <c r="CW16" s="2234"/>
      <c r="CX16" s="2234"/>
      <c r="CY16" s="2235"/>
      <c r="CZ16" s="2187"/>
      <c r="DA16" s="2188"/>
      <c r="DB16" s="2188"/>
      <c r="DC16" s="2188"/>
      <c r="DD16" s="2188"/>
      <c r="DE16" s="2188"/>
      <c r="DF16" s="2188"/>
      <c r="DG16" s="2188"/>
      <c r="DH16" s="2188"/>
      <c r="DI16" s="2188"/>
      <c r="DJ16" s="2188"/>
      <c r="DK16" s="2188"/>
      <c r="DL16" s="2188"/>
      <c r="DM16" s="2188"/>
      <c r="DN16" s="2188"/>
      <c r="DO16" s="2188"/>
      <c r="DP16" s="2188"/>
      <c r="DQ16" s="2188"/>
      <c r="DR16" s="2188"/>
      <c r="DS16" s="2188"/>
      <c r="DT16" s="2188"/>
      <c r="DU16" s="2188"/>
      <c r="DV16" s="2188"/>
      <c r="DW16" s="2188"/>
      <c r="DX16" s="2188"/>
      <c r="DY16" s="2188"/>
      <c r="DZ16" s="2188"/>
      <c r="EA16" s="2188"/>
      <c r="EB16" s="2188"/>
      <c r="EC16" s="2188"/>
      <c r="ED16" s="2188"/>
      <c r="EE16" s="2188"/>
      <c r="EF16" s="2188"/>
      <c r="EG16" s="2188"/>
      <c r="EH16" s="2188"/>
      <c r="EI16" s="2188"/>
      <c r="EJ16" s="2188"/>
      <c r="EK16" s="2188"/>
    </row>
    <row r="17" spans="1:141" ht="4.5" customHeight="1">
      <c r="A17" s="2241"/>
      <c r="B17" s="2241"/>
      <c r="C17" s="2241"/>
      <c r="D17" s="2241"/>
      <c r="E17" s="2241"/>
      <c r="F17" s="2241"/>
      <c r="G17" s="2241"/>
      <c r="H17" s="2241"/>
      <c r="I17" s="2241"/>
      <c r="J17" s="2241"/>
      <c r="K17" s="2241"/>
      <c r="L17" s="2241"/>
      <c r="M17" s="2241"/>
      <c r="N17" s="2241"/>
      <c r="O17" s="2241"/>
      <c r="P17" s="2241"/>
      <c r="Q17" s="2241"/>
      <c r="R17" s="2241"/>
      <c r="S17" s="2241"/>
      <c r="T17" s="2241"/>
      <c r="U17" s="2212"/>
      <c r="V17" s="2243"/>
      <c r="W17" s="2192"/>
      <c r="X17" s="2192"/>
      <c r="Y17" s="2192"/>
      <c r="Z17" s="2192"/>
      <c r="AA17" s="2192"/>
      <c r="AB17" s="2192"/>
      <c r="AC17" s="2192"/>
      <c r="AD17" s="2192"/>
      <c r="AE17" s="2192"/>
      <c r="AF17" s="2192"/>
      <c r="AG17" s="2192"/>
      <c r="AH17" s="2192"/>
      <c r="AI17" s="2192"/>
      <c r="AJ17" s="2192"/>
      <c r="AK17" s="2192"/>
      <c r="AL17" s="2192"/>
      <c r="AM17" s="2192"/>
      <c r="AN17" s="2192"/>
      <c r="AO17" s="2192"/>
      <c r="AP17" s="2192"/>
      <c r="AQ17" s="2192"/>
      <c r="AR17" s="2192"/>
      <c r="AS17" s="2192"/>
      <c r="AT17" s="2192"/>
      <c r="AU17" s="2192"/>
      <c r="AV17" s="2192"/>
      <c r="AW17" s="2192"/>
      <c r="AX17" s="2192"/>
      <c r="AY17" s="2192"/>
      <c r="AZ17" s="2192"/>
      <c r="BA17" s="2192"/>
      <c r="BB17" s="2192"/>
      <c r="BC17" s="2192"/>
      <c r="BD17" s="2192"/>
      <c r="BE17" s="2194"/>
      <c r="BF17" s="2225"/>
      <c r="BG17" s="2226"/>
      <c r="BH17" s="2226"/>
      <c r="BI17" s="2226"/>
      <c r="BJ17" s="2226"/>
      <c r="BK17" s="2226"/>
      <c r="BL17" s="2226"/>
      <c r="BM17" s="2226"/>
      <c r="BN17" s="2226"/>
      <c r="BO17" s="2226"/>
      <c r="BP17" s="2226"/>
      <c r="BQ17" s="2226"/>
      <c r="BR17" s="2226"/>
      <c r="BS17" s="2226"/>
      <c r="BT17" s="2226"/>
      <c r="BU17" s="2226"/>
      <c r="BV17" s="2226"/>
      <c r="BW17" s="2226"/>
      <c r="BX17" s="2226"/>
      <c r="BY17" s="2226"/>
      <c r="BZ17" s="2226"/>
      <c r="CA17" s="2226"/>
      <c r="CB17" s="2226"/>
      <c r="CC17" s="2227"/>
      <c r="CD17" s="2233"/>
      <c r="CE17" s="2234"/>
      <c r="CF17" s="2234"/>
      <c r="CG17" s="2234"/>
      <c r="CH17" s="2234"/>
      <c r="CI17" s="2234"/>
      <c r="CJ17" s="2234"/>
      <c r="CK17" s="2234"/>
      <c r="CL17" s="2234"/>
      <c r="CM17" s="2234"/>
      <c r="CN17" s="2234"/>
      <c r="CO17" s="2234"/>
      <c r="CP17" s="2234"/>
      <c r="CQ17" s="2234"/>
      <c r="CR17" s="2234"/>
      <c r="CS17" s="2234"/>
      <c r="CT17" s="2234"/>
      <c r="CU17" s="2234"/>
      <c r="CV17" s="2234"/>
      <c r="CW17" s="2234"/>
      <c r="CX17" s="2234"/>
      <c r="CY17" s="2235"/>
      <c r="CZ17" s="2187"/>
      <c r="DA17" s="2188"/>
      <c r="DB17" s="2188"/>
      <c r="DC17" s="2188"/>
      <c r="DD17" s="2188"/>
      <c r="DE17" s="2188"/>
      <c r="DF17" s="2188"/>
      <c r="DG17" s="2188"/>
      <c r="DH17" s="2188"/>
      <c r="DI17" s="2188"/>
      <c r="DJ17" s="2188"/>
      <c r="DK17" s="2188"/>
      <c r="DL17" s="2188"/>
      <c r="DM17" s="2188"/>
      <c r="DN17" s="2188"/>
      <c r="DO17" s="2188"/>
      <c r="DP17" s="2188"/>
      <c r="DQ17" s="2188"/>
      <c r="DR17" s="2188"/>
      <c r="DS17" s="2188"/>
      <c r="DT17" s="2188"/>
      <c r="DU17" s="2188"/>
      <c r="DV17" s="2188"/>
      <c r="DW17" s="2188"/>
      <c r="DX17" s="2188"/>
      <c r="DY17" s="2188"/>
      <c r="DZ17" s="2188"/>
      <c r="EA17" s="2188"/>
      <c r="EB17" s="2188"/>
      <c r="EC17" s="2188"/>
      <c r="ED17" s="2188"/>
      <c r="EE17" s="2188"/>
      <c r="EF17" s="2188"/>
      <c r="EG17" s="2188"/>
      <c r="EH17" s="2188"/>
      <c r="EI17" s="2188"/>
      <c r="EJ17" s="2188"/>
      <c r="EK17" s="2188"/>
    </row>
    <row r="18" spans="1:141" ht="4.5" customHeight="1">
      <c r="A18" s="2241"/>
      <c r="B18" s="2241"/>
      <c r="C18" s="2241"/>
      <c r="D18" s="2241"/>
      <c r="E18" s="2241"/>
      <c r="F18" s="2241"/>
      <c r="G18" s="2241"/>
      <c r="H18" s="2241"/>
      <c r="I18" s="2241"/>
      <c r="J18" s="2241"/>
      <c r="K18" s="2241"/>
      <c r="L18" s="2241"/>
      <c r="M18" s="2241"/>
      <c r="N18" s="2241"/>
      <c r="O18" s="2241"/>
      <c r="P18" s="2241"/>
      <c r="Q18" s="2241"/>
      <c r="R18" s="2241"/>
      <c r="S18" s="2241"/>
      <c r="T18" s="2241"/>
      <c r="U18" s="2212"/>
      <c r="V18" s="2243"/>
      <c r="W18" s="2192"/>
      <c r="X18" s="2192"/>
      <c r="Y18" s="2192"/>
      <c r="Z18" s="2192"/>
      <c r="AA18" s="2192"/>
      <c r="AB18" s="2192"/>
      <c r="AC18" s="2192"/>
      <c r="AD18" s="2192"/>
      <c r="AE18" s="2192"/>
      <c r="AF18" s="2192"/>
      <c r="AG18" s="2192"/>
      <c r="AH18" s="2192"/>
      <c r="AI18" s="2192"/>
      <c r="AJ18" s="2192"/>
      <c r="AK18" s="2192"/>
      <c r="AL18" s="2192"/>
      <c r="AM18" s="2192"/>
      <c r="AN18" s="2192"/>
      <c r="AO18" s="2192"/>
      <c r="AP18" s="2192"/>
      <c r="AQ18" s="2192"/>
      <c r="AR18" s="2192"/>
      <c r="AS18" s="2192"/>
      <c r="AT18" s="2192"/>
      <c r="AU18" s="2192"/>
      <c r="AV18" s="2192"/>
      <c r="AW18" s="2192"/>
      <c r="AX18" s="2192"/>
      <c r="AY18" s="2192"/>
      <c r="AZ18" s="2192"/>
      <c r="BA18" s="2192"/>
      <c r="BB18" s="2192"/>
      <c r="BC18" s="2192"/>
      <c r="BD18" s="2192"/>
      <c r="BE18" s="2194"/>
      <c r="BF18" s="2228"/>
      <c r="BG18" s="2229"/>
      <c r="BH18" s="2229"/>
      <c r="BI18" s="2229"/>
      <c r="BJ18" s="2229"/>
      <c r="BK18" s="2229"/>
      <c r="BL18" s="2229"/>
      <c r="BM18" s="2229"/>
      <c r="BN18" s="2229"/>
      <c r="BO18" s="2229"/>
      <c r="BP18" s="2229"/>
      <c r="BQ18" s="2229"/>
      <c r="BR18" s="2229"/>
      <c r="BS18" s="2229"/>
      <c r="BT18" s="2229"/>
      <c r="BU18" s="2229"/>
      <c r="BV18" s="2229"/>
      <c r="BW18" s="2229"/>
      <c r="BX18" s="2229"/>
      <c r="BY18" s="2229"/>
      <c r="BZ18" s="2229"/>
      <c r="CA18" s="2229"/>
      <c r="CB18" s="2229"/>
      <c r="CC18" s="2230"/>
      <c r="CD18" s="2236"/>
      <c r="CE18" s="2237"/>
      <c r="CF18" s="2237"/>
      <c r="CG18" s="2237"/>
      <c r="CH18" s="2237"/>
      <c r="CI18" s="2237"/>
      <c r="CJ18" s="2237"/>
      <c r="CK18" s="2237"/>
      <c r="CL18" s="2237"/>
      <c r="CM18" s="2237"/>
      <c r="CN18" s="2237"/>
      <c r="CO18" s="2237"/>
      <c r="CP18" s="2237"/>
      <c r="CQ18" s="2237"/>
      <c r="CR18" s="2237"/>
      <c r="CS18" s="2237"/>
      <c r="CT18" s="2237"/>
      <c r="CU18" s="2237"/>
      <c r="CV18" s="2237"/>
      <c r="CW18" s="2237"/>
      <c r="CX18" s="2237"/>
      <c r="CY18" s="2210"/>
      <c r="CZ18" s="2189"/>
      <c r="DA18" s="2190"/>
      <c r="DB18" s="2190"/>
      <c r="DC18" s="2190"/>
      <c r="DD18" s="2190"/>
      <c r="DE18" s="2190"/>
      <c r="DF18" s="2190"/>
      <c r="DG18" s="2190"/>
      <c r="DH18" s="2190"/>
      <c r="DI18" s="2190"/>
      <c r="DJ18" s="2190"/>
      <c r="DK18" s="2190"/>
      <c r="DL18" s="2190"/>
      <c r="DM18" s="2190"/>
      <c r="DN18" s="2190"/>
      <c r="DO18" s="2190"/>
      <c r="DP18" s="2190"/>
      <c r="DQ18" s="2190"/>
      <c r="DR18" s="2190"/>
      <c r="DS18" s="2190"/>
      <c r="DT18" s="2190"/>
      <c r="DU18" s="2190"/>
      <c r="DV18" s="2190"/>
      <c r="DW18" s="2190"/>
      <c r="DX18" s="2190"/>
      <c r="DY18" s="2190"/>
      <c r="DZ18" s="2190"/>
      <c r="EA18" s="2190"/>
      <c r="EB18" s="2190"/>
      <c r="EC18" s="2190"/>
      <c r="ED18" s="2190"/>
      <c r="EE18" s="2190"/>
      <c r="EF18" s="2190"/>
      <c r="EG18" s="2190"/>
      <c r="EH18" s="2190"/>
      <c r="EI18" s="2190"/>
      <c r="EJ18" s="2190"/>
      <c r="EK18" s="2190"/>
    </row>
    <row r="19" spans="1:141" ht="4.5" customHeight="1">
      <c r="A19" s="2239" t="s">
        <v>400</v>
      </c>
      <c r="B19" s="2239"/>
      <c r="C19" s="2239"/>
      <c r="D19" s="2239"/>
      <c r="E19" s="2239"/>
      <c r="F19" s="2239"/>
      <c r="G19" s="2239"/>
      <c r="H19" s="2239"/>
      <c r="I19" s="2239"/>
      <c r="J19" s="2239"/>
      <c r="K19" s="2239"/>
      <c r="L19" s="2239"/>
      <c r="M19" s="2239"/>
      <c r="N19" s="2239"/>
      <c r="O19" s="2239"/>
      <c r="P19" s="2239"/>
      <c r="Q19" s="2239"/>
      <c r="R19" s="2239"/>
      <c r="S19" s="2239"/>
      <c r="T19" s="2239"/>
      <c r="U19" s="2239"/>
      <c r="V19" s="2239"/>
      <c r="W19" s="2239"/>
      <c r="X19" s="2239"/>
      <c r="Y19" s="2239"/>
      <c r="Z19" s="2239"/>
      <c r="AA19" s="2239"/>
      <c r="AB19" s="2239"/>
      <c r="AC19" s="2239"/>
      <c r="AD19" s="2239"/>
      <c r="AE19" s="2239"/>
      <c r="AF19" s="2239"/>
      <c r="AG19" s="2239"/>
      <c r="AH19" s="2239"/>
      <c r="AI19" s="2239"/>
      <c r="AJ19" s="2239"/>
      <c r="AK19" s="2239"/>
      <c r="AL19" s="2239"/>
      <c r="AM19" s="2239"/>
      <c r="AN19" s="2239"/>
      <c r="AO19" s="2239"/>
      <c r="AP19" s="2239"/>
      <c r="AQ19" s="2239"/>
      <c r="AR19" s="2239"/>
      <c r="AS19" s="2239"/>
      <c r="AT19" s="2239"/>
      <c r="AU19" s="2239"/>
      <c r="AV19" s="2239"/>
      <c r="AW19" s="2239"/>
      <c r="AX19" s="2239"/>
      <c r="AY19" s="2239"/>
      <c r="AZ19" s="2239"/>
      <c r="BA19" s="2239"/>
      <c r="BB19" s="2239"/>
      <c r="BC19" s="2239"/>
      <c r="BD19" s="2239"/>
      <c r="BE19" s="2239"/>
      <c r="BF19" s="2239"/>
      <c r="BG19" s="2239"/>
      <c r="BH19" s="2239"/>
      <c r="BI19" s="2239"/>
      <c r="BJ19" s="2239"/>
      <c r="BK19" s="2239"/>
      <c r="BL19" s="2239"/>
      <c r="BM19" s="2239"/>
      <c r="BN19" s="2239"/>
      <c r="BO19" s="2239"/>
      <c r="BP19" s="2239"/>
      <c r="BQ19" s="2239"/>
      <c r="BR19" s="2239"/>
      <c r="BS19" s="2239"/>
      <c r="BT19" s="2239"/>
      <c r="BU19" s="2239"/>
      <c r="BV19" s="2239"/>
      <c r="BW19" s="2239"/>
      <c r="BX19" s="2239"/>
      <c r="BY19" s="2239"/>
      <c r="BZ19" s="2239"/>
      <c r="CA19" s="2239"/>
      <c r="CB19" s="2239"/>
      <c r="CC19" s="2239"/>
      <c r="CD19" s="2239"/>
      <c r="CE19" s="2239"/>
      <c r="CF19" s="2239"/>
      <c r="CG19" s="2239"/>
      <c r="CH19" s="2239"/>
      <c r="CI19" s="2239"/>
      <c r="CJ19" s="2239"/>
      <c r="CK19" s="2239"/>
      <c r="CL19" s="2239"/>
      <c r="CM19" s="2239"/>
      <c r="CN19" s="2239"/>
      <c r="CO19" s="2239"/>
      <c r="CP19" s="2239"/>
      <c r="CQ19" s="2239"/>
      <c r="CR19" s="2239"/>
      <c r="CS19" s="2239"/>
      <c r="CT19" s="2239"/>
      <c r="CU19" s="2239"/>
      <c r="CV19" s="2239"/>
      <c r="CW19" s="2239"/>
      <c r="CX19" s="2239"/>
      <c r="CY19" s="2239"/>
      <c r="CZ19" s="2239"/>
      <c r="DA19" s="2239"/>
      <c r="DB19" s="2239"/>
      <c r="DC19" s="2239"/>
      <c r="DD19" s="2239"/>
      <c r="DE19" s="2239"/>
      <c r="DF19" s="2239"/>
      <c r="DG19" s="2239"/>
      <c r="DH19" s="2239"/>
      <c r="DI19" s="2239"/>
      <c r="DJ19" s="2239"/>
      <c r="DK19" s="2239"/>
      <c r="DL19" s="2239"/>
      <c r="DM19" s="2239"/>
      <c r="DN19" s="2239"/>
      <c r="DO19" s="2239"/>
      <c r="DP19" s="2239"/>
      <c r="DQ19" s="2239"/>
      <c r="DR19" s="2239"/>
      <c r="DS19" s="2239"/>
      <c r="DT19" s="2239"/>
      <c r="DU19" s="2239"/>
      <c r="DV19" s="2239"/>
      <c r="DW19" s="2239"/>
      <c r="DX19" s="2239"/>
      <c r="DY19" s="2239"/>
      <c r="DZ19" s="2239"/>
      <c r="EA19" s="2239"/>
      <c r="EB19" s="2239"/>
      <c r="EC19" s="2239"/>
      <c r="ED19" s="2239"/>
      <c r="EE19" s="2239"/>
      <c r="EF19" s="2239"/>
      <c r="EG19" s="2239"/>
      <c r="EH19" s="2239"/>
      <c r="EI19" s="2239"/>
      <c r="EJ19" s="2239"/>
      <c r="EK19" s="2239"/>
    </row>
    <row r="20" spans="1:141" ht="4.5" customHeight="1">
      <c r="A20" s="2240"/>
      <c r="B20" s="2240"/>
      <c r="C20" s="2240"/>
      <c r="D20" s="2240"/>
      <c r="E20" s="2240"/>
      <c r="F20" s="2240"/>
      <c r="G20" s="2240"/>
      <c r="H20" s="2240"/>
      <c r="I20" s="2240"/>
      <c r="J20" s="2240"/>
      <c r="K20" s="2240"/>
      <c r="L20" s="2240"/>
      <c r="M20" s="2240"/>
      <c r="N20" s="2240"/>
      <c r="O20" s="2240"/>
      <c r="P20" s="2240"/>
      <c r="Q20" s="2240"/>
      <c r="R20" s="2240"/>
      <c r="S20" s="2240"/>
      <c r="T20" s="2240"/>
      <c r="U20" s="2240"/>
      <c r="V20" s="2240"/>
      <c r="W20" s="2240"/>
      <c r="X20" s="2240"/>
      <c r="Y20" s="2240"/>
      <c r="Z20" s="2240"/>
      <c r="AA20" s="2240"/>
      <c r="AB20" s="2240"/>
      <c r="AC20" s="2240"/>
      <c r="AD20" s="2240"/>
      <c r="AE20" s="2240"/>
      <c r="AF20" s="2240"/>
      <c r="AG20" s="2240"/>
      <c r="AH20" s="2240"/>
      <c r="AI20" s="2240"/>
      <c r="AJ20" s="2240"/>
      <c r="AK20" s="2240"/>
      <c r="AL20" s="2240"/>
      <c r="AM20" s="2240"/>
      <c r="AN20" s="2240"/>
      <c r="AO20" s="2240"/>
      <c r="AP20" s="2240"/>
      <c r="AQ20" s="2240"/>
      <c r="AR20" s="2240"/>
      <c r="AS20" s="2240"/>
      <c r="AT20" s="2240"/>
      <c r="AU20" s="2240"/>
      <c r="AV20" s="2240"/>
      <c r="AW20" s="2240"/>
      <c r="AX20" s="2240"/>
      <c r="AY20" s="2240"/>
      <c r="AZ20" s="2240"/>
      <c r="BA20" s="2240"/>
      <c r="BB20" s="2240"/>
      <c r="BC20" s="2240"/>
      <c r="BD20" s="2240"/>
      <c r="BE20" s="2240"/>
      <c r="BF20" s="2240"/>
      <c r="BG20" s="2240"/>
      <c r="BH20" s="2240"/>
      <c r="BI20" s="2240"/>
      <c r="BJ20" s="2240"/>
      <c r="BK20" s="2240"/>
      <c r="BL20" s="2240"/>
      <c r="BM20" s="2240"/>
      <c r="BN20" s="2240"/>
      <c r="BO20" s="2240"/>
      <c r="BP20" s="2240"/>
      <c r="BQ20" s="2240"/>
      <c r="BR20" s="2240"/>
      <c r="BS20" s="2240"/>
      <c r="BT20" s="2240"/>
      <c r="BU20" s="2240"/>
      <c r="BV20" s="2240"/>
      <c r="BW20" s="2240"/>
      <c r="BX20" s="2240"/>
      <c r="BY20" s="2240"/>
      <c r="BZ20" s="2240"/>
      <c r="CA20" s="2240"/>
      <c r="CB20" s="2240"/>
      <c r="CC20" s="2240"/>
      <c r="CD20" s="2240"/>
      <c r="CE20" s="2240"/>
      <c r="CF20" s="2240"/>
      <c r="CG20" s="2240"/>
      <c r="CH20" s="2240"/>
      <c r="CI20" s="2240"/>
      <c r="CJ20" s="2240"/>
      <c r="CK20" s="2240"/>
      <c r="CL20" s="2240"/>
      <c r="CM20" s="2240"/>
      <c r="CN20" s="2240"/>
      <c r="CO20" s="2240"/>
      <c r="CP20" s="2240"/>
      <c r="CQ20" s="2240"/>
      <c r="CR20" s="2240"/>
      <c r="CS20" s="2240"/>
      <c r="CT20" s="2240"/>
      <c r="CU20" s="2240"/>
      <c r="CV20" s="2240"/>
      <c r="CW20" s="2240"/>
      <c r="CX20" s="2240"/>
      <c r="CY20" s="2240"/>
      <c r="CZ20" s="2240"/>
      <c r="DA20" s="2240"/>
      <c r="DB20" s="2240"/>
      <c r="DC20" s="2240"/>
      <c r="DD20" s="2240"/>
      <c r="DE20" s="2240"/>
      <c r="DF20" s="2240"/>
      <c r="DG20" s="2240"/>
      <c r="DH20" s="2240"/>
      <c r="DI20" s="2240"/>
      <c r="DJ20" s="2240"/>
      <c r="DK20" s="2240"/>
      <c r="DL20" s="2240"/>
      <c r="DM20" s="2240"/>
      <c r="DN20" s="2240"/>
      <c r="DO20" s="2240"/>
      <c r="DP20" s="2240"/>
      <c r="DQ20" s="2240"/>
      <c r="DR20" s="2240"/>
      <c r="DS20" s="2240"/>
      <c r="DT20" s="2240"/>
      <c r="DU20" s="2240"/>
      <c r="DV20" s="2240"/>
      <c r="DW20" s="2240"/>
      <c r="DX20" s="2240"/>
      <c r="DY20" s="2240"/>
      <c r="DZ20" s="2240"/>
      <c r="EA20" s="2240"/>
      <c r="EB20" s="2240"/>
      <c r="EC20" s="2240"/>
      <c r="ED20" s="2240"/>
      <c r="EE20" s="2240"/>
      <c r="EF20" s="2240"/>
      <c r="EG20" s="2240"/>
      <c r="EH20" s="2240"/>
      <c r="EI20" s="2240"/>
      <c r="EJ20" s="2240"/>
      <c r="EK20" s="2240"/>
    </row>
    <row r="21" spans="1:141" ht="4.5" customHeight="1">
      <c r="A21" s="2240"/>
      <c r="B21" s="2240"/>
      <c r="C21" s="2240"/>
      <c r="D21" s="2240"/>
      <c r="E21" s="2240"/>
      <c r="F21" s="2240"/>
      <c r="G21" s="2240"/>
      <c r="H21" s="2240"/>
      <c r="I21" s="2240"/>
      <c r="J21" s="2240"/>
      <c r="K21" s="2240"/>
      <c r="L21" s="2240"/>
      <c r="M21" s="2240"/>
      <c r="N21" s="2240"/>
      <c r="O21" s="2240"/>
      <c r="P21" s="2240"/>
      <c r="Q21" s="2240"/>
      <c r="R21" s="2240"/>
      <c r="S21" s="2240"/>
      <c r="T21" s="2240"/>
      <c r="U21" s="2240"/>
      <c r="V21" s="2240"/>
      <c r="W21" s="2240"/>
      <c r="X21" s="2240"/>
      <c r="Y21" s="2240"/>
      <c r="Z21" s="2240"/>
      <c r="AA21" s="2240"/>
      <c r="AB21" s="2240"/>
      <c r="AC21" s="2240"/>
      <c r="AD21" s="2240"/>
      <c r="AE21" s="2240"/>
      <c r="AF21" s="2240"/>
      <c r="AG21" s="2240"/>
      <c r="AH21" s="2240"/>
      <c r="AI21" s="2240"/>
      <c r="AJ21" s="2240"/>
      <c r="AK21" s="2240"/>
      <c r="AL21" s="2240"/>
      <c r="AM21" s="2240"/>
      <c r="AN21" s="2240"/>
      <c r="AO21" s="2240"/>
      <c r="AP21" s="2240"/>
      <c r="AQ21" s="2240"/>
      <c r="AR21" s="2240"/>
      <c r="AS21" s="2240"/>
      <c r="AT21" s="2240"/>
      <c r="AU21" s="2240"/>
      <c r="AV21" s="2240"/>
      <c r="AW21" s="2240"/>
      <c r="AX21" s="2240"/>
      <c r="AY21" s="2240"/>
      <c r="AZ21" s="2240"/>
      <c r="BA21" s="2240"/>
      <c r="BB21" s="2240"/>
      <c r="BC21" s="2240"/>
      <c r="BD21" s="2240"/>
      <c r="BE21" s="2240"/>
      <c r="BF21" s="2240"/>
      <c r="BG21" s="2240"/>
      <c r="BH21" s="2240"/>
      <c r="BI21" s="2240"/>
      <c r="BJ21" s="2240"/>
      <c r="BK21" s="2240"/>
      <c r="BL21" s="2240"/>
      <c r="BM21" s="2240"/>
      <c r="BN21" s="2240"/>
      <c r="BO21" s="2240"/>
      <c r="BP21" s="2240"/>
      <c r="BQ21" s="2240"/>
      <c r="BR21" s="2240"/>
      <c r="BS21" s="2240"/>
      <c r="BT21" s="2240"/>
      <c r="BU21" s="2240"/>
      <c r="BV21" s="2240"/>
      <c r="BW21" s="2240"/>
      <c r="BX21" s="2240"/>
      <c r="BY21" s="2240"/>
      <c r="BZ21" s="2240"/>
      <c r="CA21" s="2240"/>
      <c r="CB21" s="2240"/>
      <c r="CC21" s="2240"/>
      <c r="CD21" s="2240"/>
      <c r="CE21" s="2240"/>
      <c r="CF21" s="2240"/>
      <c r="CG21" s="2240"/>
      <c r="CH21" s="2240"/>
      <c r="CI21" s="2240"/>
      <c r="CJ21" s="2240"/>
      <c r="CK21" s="2240"/>
      <c r="CL21" s="2240"/>
      <c r="CM21" s="2240"/>
      <c r="CN21" s="2240"/>
      <c r="CO21" s="2240"/>
      <c r="CP21" s="2240"/>
      <c r="CQ21" s="2240"/>
      <c r="CR21" s="2240"/>
      <c r="CS21" s="2240"/>
      <c r="CT21" s="2240"/>
      <c r="CU21" s="2240"/>
      <c r="CV21" s="2240"/>
      <c r="CW21" s="2240"/>
      <c r="CX21" s="2240"/>
      <c r="CY21" s="2240"/>
      <c r="CZ21" s="2240"/>
      <c r="DA21" s="2240"/>
      <c r="DB21" s="2240"/>
      <c r="DC21" s="2240"/>
      <c r="DD21" s="2240"/>
      <c r="DE21" s="2240"/>
      <c r="DF21" s="2240"/>
      <c r="DG21" s="2240"/>
      <c r="DH21" s="2240"/>
      <c r="DI21" s="2240"/>
      <c r="DJ21" s="2240"/>
      <c r="DK21" s="2240"/>
      <c r="DL21" s="2240"/>
      <c r="DM21" s="2240"/>
      <c r="DN21" s="2240"/>
      <c r="DO21" s="2240"/>
      <c r="DP21" s="2240"/>
      <c r="DQ21" s="2240"/>
      <c r="DR21" s="2240"/>
      <c r="DS21" s="2240"/>
      <c r="DT21" s="2240"/>
      <c r="DU21" s="2240"/>
      <c r="DV21" s="2240"/>
      <c r="DW21" s="2240"/>
      <c r="DX21" s="2240"/>
      <c r="DY21" s="2240"/>
      <c r="DZ21" s="2240"/>
      <c r="EA21" s="2240"/>
      <c r="EB21" s="2240"/>
      <c r="EC21" s="2240"/>
      <c r="ED21" s="2240"/>
      <c r="EE21" s="2240"/>
      <c r="EF21" s="2240"/>
      <c r="EG21" s="2240"/>
      <c r="EH21" s="2240"/>
      <c r="EI21" s="2240"/>
      <c r="EJ21" s="2240"/>
      <c r="EK21" s="2240"/>
    </row>
    <row r="22" spans="1:141" ht="4.5" customHeight="1">
      <c r="A22" s="2240"/>
      <c r="B22" s="2240"/>
      <c r="C22" s="2240"/>
      <c r="D22" s="2240"/>
      <c r="E22" s="2240"/>
      <c r="F22" s="2240"/>
      <c r="G22" s="2240"/>
      <c r="H22" s="2240"/>
      <c r="I22" s="2240"/>
      <c r="J22" s="2240"/>
      <c r="K22" s="2240"/>
      <c r="L22" s="2240"/>
      <c r="M22" s="2240"/>
      <c r="N22" s="2240"/>
      <c r="O22" s="2240"/>
      <c r="P22" s="2240"/>
      <c r="Q22" s="2240"/>
      <c r="R22" s="2240"/>
      <c r="S22" s="2240"/>
      <c r="T22" s="2240"/>
      <c r="U22" s="2240"/>
      <c r="V22" s="2240"/>
      <c r="W22" s="2240"/>
      <c r="X22" s="2240"/>
      <c r="Y22" s="2240"/>
      <c r="Z22" s="2240"/>
      <c r="AA22" s="2240"/>
      <c r="AB22" s="2240"/>
      <c r="AC22" s="2240"/>
      <c r="AD22" s="2240"/>
      <c r="AE22" s="2240"/>
      <c r="AF22" s="2240"/>
      <c r="AG22" s="2240"/>
      <c r="AH22" s="2240"/>
      <c r="AI22" s="2240"/>
      <c r="AJ22" s="2240"/>
      <c r="AK22" s="2240"/>
      <c r="AL22" s="2240"/>
      <c r="AM22" s="2240"/>
      <c r="AN22" s="2240"/>
      <c r="AO22" s="2240"/>
      <c r="AP22" s="2240"/>
      <c r="AQ22" s="2240"/>
      <c r="AR22" s="2240"/>
      <c r="AS22" s="2240"/>
      <c r="AT22" s="2240"/>
      <c r="AU22" s="2240"/>
      <c r="AV22" s="2240"/>
      <c r="AW22" s="2240"/>
      <c r="AX22" s="2240"/>
      <c r="AY22" s="2240"/>
      <c r="AZ22" s="2240"/>
      <c r="BA22" s="2240"/>
      <c r="BB22" s="2240"/>
      <c r="BC22" s="2240"/>
      <c r="BD22" s="2240"/>
      <c r="BE22" s="2240"/>
      <c r="BF22" s="2240"/>
      <c r="BG22" s="2240"/>
      <c r="BH22" s="2240"/>
      <c r="BI22" s="2240"/>
      <c r="BJ22" s="2240"/>
      <c r="BK22" s="2240"/>
      <c r="BL22" s="2240"/>
      <c r="BM22" s="2240"/>
      <c r="BN22" s="2240"/>
      <c r="BO22" s="2240"/>
      <c r="BP22" s="2240"/>
      <c r="BQ22" s="2240"/>
      <c r="BR22" s="2240"/>
      <c r="BS22" s="2240"/>
      <c r="BT22" s="2240"/>
      <c r="BU22" s="2240"/>
      <c r="BV22" s="2240"/>
      <c r="BW22" s="2240"/>
      <c r="BX22" s="2240"/>
      <c r="BY22" s="2240"/>
      <c r="BZ22" s="2240"/>
      <c r="CA22" s="2240"/>
      <c r="CB22" s="2240"/>
      <c r="CC22" s="2240"/>
      <c r="CD22" s="2240"/>
      <c r="CE22" s="2240"/>
      <c r="CF22" s="2240"/>
      <c r="CG22" s="2240"/>
      <c r="CH22" s="2240"/>
      <c r="CI22" s="2240"/>
      <c r="CJ22" s="2240"/>
      <c r="CK22" s="2240"/>
      <c r="CL22" s="2240"/>
      <c r="CM22" s="2240"/>
      <c r="CN22" s="2240"/>
      <c r="CO22" s="2240"/>
      <c r="CP22" s="2240"/>
      <c r="CQ22" s="2240"/>
      <c r="CR22" s="2240"/>
      <c r="CS22" s="2240"/>
      <c r="CT22" s="2240"/>
      <c r="CU22" s="2240"/>
      <c r="CV22" s="2240"/>
      <c r="CW22" s="2240"/>
      <c r="CX22" s="2240"/>
      <c r="CY22" s="2240"/>
      <c r="CZ22" s="2240"/>
      <c r="DA22" s="2240"/>
      <c r="DB22" s="2240"/>
      <c r="DC22" s="2240"/>
      <c r="DD22" s="2240"/>
      <c r="DE22" s="2240"/>
      <c r="DF22" s="2240"/>
      <c r="DG22" s="2240"/>
      <c r="DH22" s="2240"/>
      <c r="DI22" s="2240"/>
      <c r="DJ22" s="2240"/>
      <c r="DK22" s="2240"/>
      <c r="DL22" s="2240"/>
      <c r="DM22" s="2240"/>
      <c r="DN22" s="2240"/>
      <c r="DO22" s="2240"/>
      <c r="DP22" s="2240"/>
      <c r="DQ22" s="2240"/>
      <c r="DR22" s="2240"/>
      <c r="DS22" s="2240"/>
      <c r="DT22" s="2240"/>
      <c r="DU22" s="2240"/>
      <c r="DV22" s="2240"/>
      <c r="DW22" s="2240"/>
      <c r="DX22" s="2240"/>
      <c r="DY22" s="2240"/>
      <c r="DZ22" s="2240"/>
      <c r="EA22" s="2240"/>
      <c r="EB22" s="2240"/>
      <c r="EC22" s="2240"/>
      <c r="ED22" s="2240"/>
      <c r="EE22" s="2240"/>
      <c r="EF22" s="2240"/>
      <c r="EG22" s="2240"/>
      <c r="EH22" s="2240"/>
      <c r="EI22" s="2240"/>
      <c r="EJ22" s="2240"/>
      <c r="EK22" s="2240"/>
    </row>
    <row r="23" spans="1:141" ht="4.5" customHeight="1">
      <c r="A23" s="2240"/>
      <c r="B23" s="2240"/>
      <c r="C23" s="2240"/>
      <c r="D23" s="2240"/>
      <c r="E23" s="2240"/>
      <c r="F23" s="2240"/>
      <c r="G23" s="2240"/>
      <c r="H23" s="2240"/>
      <c r="I23" s="2240"/>
      <c r="J23" s="2240"/>
      <c r="K23" s="2240"/>
      <c r="L23" s="2240"/>
      <c r="M23" s="2240"/>
      <c r="N23" s="2240"/>
      <c r="O23" s="2240"/>
      <c r="P23" s="2240"/>
      <c r="Q23" s="2240"/>
      <c r="R23" s="2240"/>
      <c r="S23" s="2240"/>
      <c r="T23" s="2240"/>
      <c r="U23" s="2240"/>
      <c r="V23" s="2240"/>
      <c r="W23" s="2240"/>
      <c r="X23" s="2240"/>
      <c r="Y23" s="2240"/>
      <c r="Z23" s="2240"/>
      <c r="AA23" s="2240"/>
      <c r="AB23" s="2240"/>
      <c r="AC23" s="2240"/>
      <c r="AD23" s="2240"/>
      <c r="AE23" s="2240"/>
      <c r="AF23" s="2240"/>
      <c r="AG23" s="2240"/>
      <c r="AH23" s="2240"/>
      <c r="AI23" s="2240"/>
      <c r="AJ23" s="2240"/>
      <c r="AK23" s="2240"/>
      <c r="AL23" s="2240"/>
      <c r="AM23" s="2240"/>
      <c r="AN23" s="2240"/>
      <c r="AO23" s="2240"/>
      <c r="AP23" s="2240"/>
      <c r="AQ23" s="2240"/>
      <c r="AR23" s="2240"/>
      <c r="AS23" s="2240"/>
      <c r="AT23" s="2240"/>
      <c r="AU23" s="2240"/>
      <c r="AV23" s="2240"/>
      <c r="AW23" s="2240"/>
      <c r="AX23" s="2240"/>
      <c r="AY23" s="2240"/>
      <c r="AZ23" s="2240"/>
      <c r="BA23" s="2240"/>
      <c r="BB23" s="2240"/>
      <c r="BC23" s="2240"/>
      <c r="BD23" s="2240"/>
      <c r="BE23" s="2240"/>
      <c r="BF23" s="2240"/>
      <c r="BG23" s="2240"/>
      <c r="BH23" s="2240"/>
      <c r="BI23" s="2240"/>
      <c r="BJ23" s="2240"/>
      <c r="BK23" s="2240"/>
      <c r="BL23" s="2240"/>
      <c r="BM23" s="2240"/>
      <c r="BN23" s="2240"/>
      <c r="BO23" s="2240"/>
      <c r="BP23" s="2240"/>
      <c r="BQ23" s="2240"/>
      <c r="BR23" s="2240"/>
      <c r="BS23" s="2240"/>
      <c r="BT23" s="2240"/>
      <c r="BU23" s="2240"/>
      <c r="BV23" s="2240"/>
      <c r="BW23" s="2240"/>
      <c r="BX23" s="2240"/>
      <c r="BY23" s="2240"/>
      <c r="BZ23" s="2240"/>
      <c r="CA23" s="2240"/>
      <c r="CB23" s="2240"/>
      <c r="CC23" s="2240"/>
      <c r="CD23" s="2240"/>
      <c r="CE23" s="2240"/>
      <c r="CF23" s="2240"/>
      <c r="CG23" s="2240"/>
      <c r="CH23" s="2240"/>
      <c r="CI23" s="2240"/>
      <c r="CJ23" s="2240"/>
      <c r="CK23" s="2240"/>
      <c r="CL23" s="2240"/>
      <c r="CM23" s="2240"/>
      <c r="CN23" s="2240"/>
      <c r="CO23" s="2240"/>
      <c r="CP23" s="2240"/>
      <c r="CQ23" s="2240"/>
      <c r="CR23" s="2240"/>
      <c r="CS23" s="2240"/>
      <c r="CT23" s="2240"/>
      <c r="CU23" s="2240"/>
      <c r="CV23" s="2240"/>
      <c r="CW23" s="2240"/>
      <c r="CX23" s="2240"/>
      <c r="CY23" s="2240"/>
      <c r="CZ23" s="2240"/>
      <c r="DA23" s="2240"/>
      <c r="DB23" s="2240"/>
      <c r="DC23" s="2240"/>
      <c r="DD23" s="2240"/>
      <c r="DE23" s="2240"/>
      <c r="DF23" s="2240"/>
      <c r="DG23" s="2240"/>
      <c r="DH23" s="2240"/>
      <c r="DI23" s="2240"/>
      <c r="DJ23" s="2240"/>
      <c r="DK23" s="2240"/>
      <c r="DL23" s="2240"/>
      <c r="DM23" s="2240"/>
      <c r="DN23" s="2240"/>
      <c r="DO23" s="2240"/>
      <c r="DP23" s="2240"/>
      <c r="DQ23" s="2240"/>
      <c r="DR23" s="2240"/>
      <c r="DS23" s="2240"/>
      <c r="DT23" s="2240"/>
      <c r="DU23" s="2240"/>
      <c r="DV23" s="2240"/>
      <c r="DW23" s="2240"/>
      <c r="DX23" s="2240"/>
      <c r="DY23" s="2240"/>
      <c r="DZ23" s="2240"/>
      <c r="EA23" s="2240"/>
      <c r="EB23" s="2240"/>
      <c r="EC23" s="2240"/>
      <c r="ED23" s="2240"/>
      <c r="EE23" s="2240"/>
      <c r="EF23" s="2240"/>
      <c r="EG23" s="2240"/>
      <c r="EH23" s="2240"/>
      <c r="EI23" s="2240"/>
      <c r="EJ23" s="2240"/>
      <c r="EK23" s="2240"/>
    </row>
    <row r="24" spans="1:141" ht="4.5" customHeight="1">
      <c r="A24" s="2112" t="s">
        <v>401</v>
      </c>
      <c r="B24" s="2112"/>
      <c r="C24" s="2112"/>
      <c r="D24" s="2112"/>
      <c r="E24" s="2112"/>
      <c r="F24" s="2112"/>
      <c r="G24" s="2112"/>
      <c r="H24" s="2112"/>
      <c r="I24" s="2112"/>
      <c r="J24" s="2112"/>
      <c r="K24" s="2112"/>
      <c r="L24" s="2112"/>
      <c r="M24" s="2112"/>
      <c r="N24" s="2112"/>
      <c r="O24" s="2112"/>
      <c r="P24" s="2112"/>
      <c r="Q24" s="2112"/>
      <c r="R24" s="2112"/>
      <c r="S24" s="2112"/>
      <c r="T24" s="2112"/>
      <c r="U24" s="2112"/>
      <c r="V24" s="2112"/>
      <c r="W24" s="2112"/>
      <c r="X24" s="2112"/>
      <c r="Y24" s="2112"/>
      <c r="Z24" s="2112"/>
      <c r="AA24" s="2112"/>
      <c r="AB24" s="2112"/>
      <c r="AC24" s="2112"/>
      <c r="AD24" s="2112"/>
      <c r="AE24" s="2112"/>
      <c r="AF24" s="2112"/>
      <c r="AG24" s="2112"/>
      <c r="AH24" s="2112"/>
      <c r="AI24" s="2112"/>
      <c r="AJ24" s="2112"/>
      <c r="AK24" s="2112"/>
      <c r="AL24" s="2112"/>
      <c r="AM24" s="2112"/>
      <c r="AN24" s="2112"/>
      <c r="AO24" s="2112"/>
      <c r="AP24" s="2112"/>
      <c r="AQ24" s="2112"/>
      <c r="AR24" s="2112"/>
      <c r="AS24" s="2112"/>
      <c r="AT24" s="2112"/>
      <c r="AU24" s="2112"/>
      <c r="AV24" s="2112"/>
      <c r="AW24" s="2112"/>
      <c r="AX24" s="2112"/>
      <c r="AY24" s="2112"/>
      <c r="AZ24" s="2112"/>
      <c r="BA24" s="2112"/>
      <c r="BB24" s="2112"/>
      <c r="BC24" s="2112"/>
      <c r="BD24" s="2112"/>
      <c r="BE24" s="2112"/>
      <c r="BF24" s="2112"/>
      <c r="BG24" s="2112"/>
      <c r="BH24" s="2112"/>
      <c r="BI24" s="2112"/>
      <c r="BJ24" s="2112"/>
      <c r="BK24" s="2112"/>
      <c r="BL24" s="2112"/>
      <c r="BM24" s="2112"/>
      <c r="BN24" s="2112"/>
      <c r="BO24" s="2112"/>
      <c r="BP24" s="2112"/>
      <c r="BQ24" s="2112"/>
      <c r="BR24" s="2112"/>
      <c r="BS24" s="2112"/>
      <c r="BT24" s="2112"/>
      <c r="BU24" s="2112"/>
      <c r="BV24" s="2112"/>
      <c r="BW24" s="2112"/>
      <c r="BX24" s="2112"/>
      <c r="BY24" s="2112"/>
      <c r="BZ24" s="2112"/>
      <c r="CA24" s="2112"/>
      <c r="CB24" s="2112"/>
      <c r="CC24" s="2112"/>
      <c r="CD24" s="2112"/>
      <c r="CE24" s="2112"/>
      <c r="CF24" s="2112"/>
      <c r="CG24" s="2112"/>
      <c r="CH24" s="2112"/>
      <c r="CI24" s="2112"/>
      <c r="CJ24" s="2112"/>
      <c r="CK24" s="2112"/>
      <c r="CL24" s="2112"/>
      <c r="CM24" s="2112"/>
      <c r="CN24" s="2112"/>
      <c r="CO24" s="2112"/>
      <c r="CP24" s="2112"/>
      <c r="CQ24" s="2112"/>
      <c r="CR24" s="2112"/>
      <c r="CS24" s="2112"/>
      <c r="CT24" s="2112"/>
      <c r="CU24" s="2112"/>
      <c r="CV24" s="2112"/>
      <c r="CW24" s="2112"/>
      <c r="CX24" s="2112"/>
      <c r="CY24" s="2112"/>
      <c r="CZ24" s="2112"/>
      <c r="DA24" s="2112"/>
      <c r="DB24" s="2112"/>
      <c r="DC24" s="2112"/>
      <c r="DD24" s="2112"/>
      <c r="DE24" s="2112"/>
      <c r="DF24" s="2112"/>
      <c r="DG24" s="2112"/>
      <c r="DH24" s="2112"/>
      <c r="DI24" s="2112"/>
      <c r="DJ24" s="2112"/>
      <c r="DK24" s="2112"/>
      <c r="DL24" s="2112"/>
      <c r="DM24" s="2112"/>
      <c r="DN24" s="2112"/>
      <c r="DO24" s="2112"/>
      <c r="DP24" s="2112"/>
      <c r="DQ24" s="2112"/>
      <c r="DR24" s="2112"/>
      <c r="DS24" s="2112"/>
      <c r="DT24" s="2112"/>
      <c r="DU24" s="2112"/>
      <c r="DV24" s="2112"/>
      <c r="DW24" s="2112"/>
      <c r="DX24" s="2112"/>
      <c r="DY24" s="2112"/>
      <c r="DZ24" s="2112"/>
      <c r="EA24" s="2112"/>
      <c r="EB24" s="2112"/>
      <c r="EC24" s="2112"/>
      <c r="ED24" s="2112"/>
      <c r="EE24" s="2112"/>
      <c r="EF24" s="2112"/>
      <c r="EG24" s="2112"/>
      <c r="EH24" s="2112"/>
      <c r="EI24" s="2112"/>
      <c r="EJ24" s="2112"/>
      <c r="EK24" s="2112"/>
    </row>
    <row r="25" spans="1:141" ht="4.5" customHeight="1">
      <c r="A25" s="2112"/>
      <c r="B25" s="2112"/>
      <c r="C25" s="2112"/>
      <c r="D25" s="2112"/>
      <c r="E25" s="2112"/>
      <c r="F25" s="2112"/>
      <c r="G25" s="2112"/>
      <c r="H25" s="2112"/>
      <c r="I25" s="2112"/>
      <c r="J25" s="2112"/>
      <c r="K25" s="2112"/>
      <c r="L25" s="2112"/>
      <c r="M25" s="2112"/>
      <c r="N25" s="2112"/>
      <c r="O25" s="2112"/>
      <c r="P25" s="2112"/>
      <c r="Q25" s="2112"/>
      <c r="R25" s="2112"/>
      <c r="S25" s="2112"/>
      <c r="T25" s="2112"/>
      <c r="U25" s="2112"/>
      <c r="V25" s="2112"/>
      <c r="W25" s="2112"/>
      <c r="X25" s="2112"/>
      <c r="Y25" s="2112"/>
      <c r="Z25" s="2112"/>
      <c r="AA25" s="2112"/>
      <c r="AB25" s="2112"/>
      <c r="AC25" s="2112"/>
      <c r="AD25" s="2112"/>
      <c r="AE25" s="2112"/>
      <c r="AF25" s="2112"/>
      <c r="AG25" s="2112"/>
      <c r="AH25" s="2112"/>
      <c r="AI25" s="2112"/>
      <c r="AJ25" s="2112"/>
      <c r="AK25" s="2112"/>
      <c r="AL25" s="2112"/>
      <c r="AM25" s="2112"/>
      <c r="AN25" s="2112"/>
      <c r="AO25" s="2112"/>
      <c r="AP25" s="2112"/>
      <c r="AQ25" s="2112"/>
      <c r="AR25" s="2112"/>
      <c r="AS25" s="2112"/>
      <c r="AT25" s="2112"/>
      <c r="AU25" s="2112"/>
      <c r="AV25" s="2112"/>
      <c r="AW25" s="2112"/>
      <c r="AX25" s="2112"/>
      <c r="AY25" s="2112"/>
      <c r="AZ25" s="2112"/>
      <c r="BA25" s="2112"/>
      <c r="BB25" s="2112"/>
      <c r="BC25" s="2112"/>
      <c r="BD25" s="2112"/>
      <c r="BE25" s="2112"/>
      <c r="BF25" s="2112"/>
      <c r="BG25" s="2112"/>
      <c r="BH25" s="2112"/>
      <c r="BI25" s="2112"/>
      <c r="BJ25" s="2112"/>
      <c r="BK25" s="2112"/>
      <c r="BL25" s="2112"/>
      <c r="BM25" s="2112"/>
      <c r="BN25" s="2112"/>
      <c r="BO25" s="2112"/>
      <c r="BP25" s="2112"/>
      <c r="BQ25" s="2112"/>
      <c r="BR25" s="2112"/>
      <c r="BS25" s="2112"/>
      <c r="BT25" s="2112"/>
      <c r="BU25" s="2112"/>
      <c r="BV25" s="2112"/>
      <c r="BW25" s="2112"/>
      <c r="BX25" s="2112"/>
      <c r="BY25" s="2112"/>
      <c r="BZ25" s="2112"/>
      <c r="CA25" s="2112"/>
      <c r="CB25" s="2112"/>
      <c r="CC25" s="2112"/>
      <c r="CD25" s="2112"/>
      <c r="CE25" s="2112"/>
      <c r="CF25" s="2112"/>
      <c r="CG25" s="2112"/>
      <c r="CH25" s="2112"/>
      <c r="CI25" s="2112"/>
      <c r="CJ25" s="2112"/>
      <c r="CK25" s="2112"/>
      <c r="CL25" s="2112"/>
      <c r="CM25" s="2112"/>
      <c r="CN25" s="2112"/>
      <c r="CO25" s="2112"/>
      <c r="CP25" s="2112"/>
      <c r="CQ25" s="2112"/>
      <c r="CR25" s="2112"/>
      <c r="CS25" s="2112"/>
      <c r="CT25" s="2112"/>
      <c r="CU25" s="2112"/>
      <c r="CV25" s="2112"/>
      <c r="CW25" s="2112"/>
      <c r="CX25" s="2112"/>
      <c r="CY25" s="2112"/>
      <c r="CZ25" s="2112"/>
      <c r="DA25" s="2112"/>
      <c r="DB25" s="2112"/>
      <c r="DC25" s="2112"/>
      <c r="DD25" s="2112"/>
      <c r="DE25" s="2112"/>
      <c r="DF25" s="2112"/>
      <c r="DG25" s="2112"/>
      <c r="DH25" s="2112"/>
      <c r="DI25" s="2112"/>
      <c r="DJ25" s="2112"/>
      <c r="DK25" s="2112"/>
      <c r="DL25" s="2112"/>
      <c r="DM25" s="2112"/>
      <c r="DN25" s="2112"/>
      <c r="DO25" s="2112"/>
      <c r="DP25" s="2112"/>
      <c r="DQ25" s="2112"/>
      <c r="DR25" s="2112"/>
      <c r="DS25" s="2112"/>
      <c r="DT25" s="2112"/>
      <c r="DU25" s="2112"/>
      <c r="DV25" s="2112"/>
      <c r="DW25" s="2112"/>
      <c r="DX25" s="2112"/>
      <c r="DY25" s="2112"/>
      <c r="DZ25" s="2112"/>
      <c r="EA25" s="2112"/>
      <c r="EB25" s="2112"/>
      <c r="EC25" s="2112"/>
      <c r="ED25" s="2112"/>
      <c r="EE25" s="2112"/>
      <c r="EF25" s="2112"/>
      <c r="EG25" s="2112"/>
      <c r="EH25" s="2112"/>
      <c r="EI25" s="2112"/>
      <c r="EJ25" s="2112"/>
      <c r="EK25" s="2112"/>
    </row>
    <row r="26" spans="1:141" ht="4.5" customHeight="1">
      <c r="A26" s="2112"/>
      <c r="B26" s="2112"/>
      <c r="C26" s="2112"/>
      <c r="D26" s="2112"/>
      <c r="E26" s="2112"/>
      <c r="F26" s="2112"/>
      <c r="G26" s="2112"/>
      <c r="H26" s="2112"/>
      <c r="I26" s="2112"/>
      <c r="J26" s="2112"/>
      <c r="K26" s="2112"/>
      <c r="L26" s="2112"/>
      <c r="M26" s="2112"/>
      <c r="N26" s="2112"/>
      <c r="O26" s="2112"/>
      <c r="P26" s="2112"/>
      <c r="Q26" s="2112"/>
      <c r="R26" s="2112"/>
      <c r="S26" s="2112"/>
      <c r="T26" s="2112"/>
      <c r="U26" s="2112"/>
      <c r="V26" s="2112"/>
      <c r="W26" s="2112"/>
      <c r="X26" s="2112"/>
      <c r="Y26" s="2112"/>
      <c r="Z26" s="2112"/>
      <c r="AA26" s="2112"/>
      <c r="AB26" s="2112"/>
      <c r="AC26" s="2112"/>
      <c r="AD26" s="2112"/>
      <c r="AE26" s="2112"/>
      <c r="AF26" s="2112"/>
      <c r="AG26" s="2112"/>
      <c r="AH26" s="2112"/>
      <c r="AI26" s="2112"/>
      <c r="AJ26" s="2112"/>
      <c r="AK26" s="2112"/>
      <c r="AL26" s="2112"/>
      <c r="AM26" s="2112"/>
      <c r="AN26" s="2112"/>
      <c r="AO26" s="2112"/>
      <c r="AP26" s="2112"/>
      <c r="AQ26" s="2112"/>
      <c r="AR26" s="2112"/>
      <c r="AS26" s="2112"/>
      <c r="AT26" s="2112"/>
      <c r="AU26" s="2112"/>
      <c r="AV26" s="2112"/>
      <c r="AW26" s="2112"/>
      <c r="AX26" s="2112"/>
      <c r="AY26" s="2112"/>
      <c r="AZ26" s="2112"/>
      <c r="BA26" s="2112"/>
      <c r="BB26" s="2112"/>
      <c r="BC26" s="2112"/>
      <c r="BD26" s="2112"/>
      <c r="BE26" s="2112"/>
      <c r="BF26" s="2112"/>
      <c r="BG26" s="2112"/>
      <c r="BH26" s="2112"/>
      <c r="BI26" s="2112"/>
      <c r="BJ26" s="2112"/>
      <c r="BK26" s="2112"/>
      <c r="BL26" s="2112"/>
      <c r="BM26" s="2112"/>
      <c r="BN26" s="2112"/>
      <c r="BO26" s="2112"/>
      <c r="BP26" s="2112"/>
      <c r="BQ26" s="2112"/>
      <c r="BR26" s="2112"/>
      <c r="BS26" s="2112"/>
      <c r="BT26" s="2112"/>
      <c r="BU26" s="2112"/>
      <c r="BV26" s="2112"/>
      <c r="BW26" s="2112"/>
      <c r="BX26" s="2112"/>
      <c r="BY26" s="2112"/>
      <c r="BZ26" s="2112"/>
      <c r="CA26" s="2112"/>
      <c r="CB26" s="2112"/>
      <c r="CC26" s="2112"/>
      <c r="CD26" s="2112"/>
      <c r="CE26" s="2112"/>
      <c r="CF26" s="2112"/>
      <c r="CG26" s="2112"/>
      <c r="CH26" s="2112"/>
      <c r="CI26" s="2112"/>
      <c r="CJ26" s="2112"/>
      <c r="CK26" s="2112"/>
      <c r="CL26" s="2112"/>
      <c r="CM26" s="2112"/>
      <c r="CN26" s="2112"/>
      <c r="CO26" s="2112"/>
      <c r="CP26" s="2112"/>
      <c r="CQ26" s="2112"/>
      <c r="CR26" s="2112"/>
      <c r="CS26" s="2112"/>
      <c r="CT26" s="2112"/>
      <c r="CU26" s="2112"/>
      <c r="CV26" s="2112"/>
      <c r="CW26" s="2112"/>
      <c r="CX26" s="2112"/>
      <c r="CY26" s="2112"/>
      <c r="CZ26" s="2112"/>
      <c r="DA26" s="2112"/>
      <c r="DB26" s="2112"/>
      <c r="DC26" s="2112"/>
      <c r="DD26" s="2112"/>
      <c r="DE26" s="2112"/>
      <c r="DF26" s="2112"/>
      <c r="DG26" s="2112"/>
      <c r="DH26" s="2112"/>
      <c r="DI26" s="2112"/>
      <c r="DJ26" s="2112"/>
      <c r="DK26" s="2112"/>
      <c r="DL26" s="2112"/>
      <c r="DM26" s="2112"/>
      <c r="DN26" s="2112"/>
      <c r="DO26" s="2112"/>
      <c r="DP26" s="2112"/>
      <c r="DQ26" s="2112"/>
      <c r="DR26" s="2112"/>
      <c r="DS26" s="2112"/>
      <c r="DT26" s="2112"/>
      <c r="DU26" s="2112"/>
      <c r="DV26" s="2112"/>
      <c r="DW26" s="2112"/>
      <c r="DX26" s="2112"/>
      <c r="DY26" s="2112"/>
      <c r="DZ26" s="2112"/>
      <c r="EA26" s="2112"/>
      <c r="EB26" s="2112"/>
      <c r="EC26" s="2112"/>
      <c r="ED26" s="2112"/>
      <c r="EE26" s="2112"/>
      <c r="EF26" s="2112"/>
      <c r="EG26" s="2112"/>
      <c r="EH26" s="2112"/>
      <c r="EI26" s="2112"/>
      <c r="EJ26" s="2112"/>
      <c r="EK26" s="2112"/>
    </row>
    <row r="27" spans="1:141" ht="4.5" customHeight="1">
      <c r="A27" s="2124" t="s">
        <v>53</v>
      </c>
      <c r="B27" s="2110"/>
      <c r="C27" s="2110"/>
      <c r="D27" s="2110"/>
      <c r="E27" s="2110"/>
      <c r="F27" s="2110"/>
      <c r="G27" s="2110"/>
      <c r="H27" s="2110"/>
      <c r="I27" s="2110"/>
      <c r="J27" s="2110"/>
      <c r="K27" s="2110" t="s">
        <v>102</v>
      </c>
      <c r="L27" s="2110"/>
      <c r="M27" s="2110"/>
      <c r="N27" s="2110"/>
      <c r="O27" s="2110"/>
      <c r="P27" s="2110"/>
      <c r="Q27" s="2110"/>
      <c r="R27" s="2110"/>
      <c r="S27" s="2110"/>
      <c r="T27" s="2110"/>
      <c r="U27" s="2110"/>
      <c r="V27" s="2110"/>
      <c r="W27" s="2110"/>
      <c r="X27" s="2110"/>
      <c r="Y27" s="2110"/>
      <c r="Z27" s="2110"/>
      <c r="AA27" s="2110"/>
      <c r="AB27" s="2110"/>
      <c r="AC27" s="2110" t="s">
        <v>104</v>
      </c>
      <c r="AD27" s="2110"/>
      <c r="AE27" s="2110"/>
      <c r="AF27" s="2110"/>
      <c r="AG27" s="2110"/>
      <c r="AH27" s="2110"/>
      <c r="AI27" s="2110"/>
      <c r="AJ27" s="2110"/>
      <c r="AK27" s="2110"/>
      <c r="AL27" s="2110"/>
      <c r="AM27" s="2110"/>
      <c r="AN27" s="2110"/>
      <c r="AO27" s="2110"/>
      <c r="AP27" s="2110"/>
      <c r="AQ27" s="2110"/>
      <c r="AR27" s="2110"/>
      <c r="AS27" s="2109" t="s">
        <v>417</v>
      </c>
      <c r="AT27" s="2109"/>
      <c r="AU27" s="2109"/>
      <c r="AV27" s="2109"/>
      <c r="AW27" s="2109"/>
      <c r="AX27" s="2109"/>
      <c r="AY27" s="2109"/>
      <c r="AZ27" s="2109"/>
      <c r="BA27" s="2109"/>
      <c r="BB27" s="2109"/>
      <c r="BC27" s="2109"/>
      <c r="BD27" s="2109"/>
      <c r="BE27" s="2109"/>
      <c r="BF27" s="2109"/>
      <c r="BG27" s="2109"/>
      <c r="BH27" s="2109"/>
      <c r="BI27" s="2109"/>
      <c r="BJ27" s="2109" t="s">
        <v>115</v>
      </c>
      <c r="BK27" s="2109"/>
      <c r="BL27" s="2109"/>
      <c r="BM27" s="2109"/>
      <c r="BN27" s="2109"/>
      <c r="BO27" s="2109"/>
      <c r="BP27" s="2109"/>
      <c r="BQ27" s="2109"/>
      <c r="BR27" s="2109"/>
      <c r="BS27" s="2109"/>
      <c r="BT27" s="2109"/>
      <c r="BU27" s="2109"/>
      <c r="BV27" s="2109"/>
      <c r="BW27" s="2109"/>
      <c r="BX27" s="2109"/>
      <c r="BY27" s="2247"/>
      <c r="CA27" s="2152" t="s">
        <v>445</v>
      </c>
      <c r="CB27" s="2153"/>
      <c r="CC27" s="2153"/>
      <c r="CD27" s="2153"/>
      <c r="CE27" s="2153"/>
      <c r="CF27" s="2244" t="s">
        <v>406</v>
      </c>
      <c r="CG27" s="2244"/>
      <c r="CH27" s="2244"/>
      <c r="CI27" s="2244"/>
      <c r="CJ27" s="2244"/>
      <c r="CK27" s="2245" t="s">
        <v>404</v>
      </c>
      <c r="CL27" s="2245"/>
      <c r="CM27" s="2245"/>
      <c r="CN27" s="2245"/>
      <c r="CO27" s="2245"/>
      <c r="CP27" s="2245"/>
      <c r="CQ27" s="2245"/>
      <c r="CR27" s="2245"/>
      <c r="CS27" s="2245"/>
      <c r="CT27" s="2245"/>
      <c r="CU27" s="2245"/>
      <c r="CV27" s="2245"/>
      <c r="CW27" s="2245"/>
      <c r="CX27" s="2245"/>
      <c r="CY27" s="2245"/>
      <c r="CZ27" s="2245"/>
      <c r="DA27" s="2245"/>
      <c r="DB27" s="2245"/>
      <c r="DC27" s="2167" t="s">
        <v>694</v>
      </c>
      <c r="DD27" s="2167"/>
      <c r="DE27" s="2167"/>
      <c r="DF27" s="2167"/>
      <c r="DG27" s="2167"/>
      <c r="DH27" s="2167"/>
      <c r="DI27" s="2150"/>
      <c r="DJ27" s="2150"/>
      <c r="DK27" s="2150"/>
      <c r="DL27" s="2150"/>
      <c r="DM27" s="2150"/>
      <c r="DN27" s="2150"/>
      <c r="DO27" s="2150"/>
      <c r="DP27" s="2150"/>
      <c r="DQ27" s="2150"/>
      <c r="DR27" s="2150"/>
      <c r="DS27" s="2150"/>
      <c r="DT27" s="2150"/>
      <c r="DU27" s="2150"/>
      <c r="DV27" s="2150"/>
      <c r="DW27" s="2150"/>
      <c r="DX27" s="2150"/>
      <c r="DY27" s="2150"/>
      <c r="DZ27" s="2150"/>
      <c r="EA27" s="2150"/>
      <c r="EB27" s="2150"/>
      <c r="EC27" s="2150"/>
      <c r="ED27" s="2150"/>
      <c r="EE27" s="2150"/>
      <c r="EF27" s="2150"/>
      <c r="EG27" s="2150"/>
      <c r="EH27" s="2151"/>
      <c r="EI27" s="2147" t="s">
        <v>402</v>
      </c>
      <c r="EJ27" s="2148"/>
      <c r="EK27" s="2149"/>
    </row>
    <row r="28" spans="1:141" ht="4.5" customHeight="1">
      <c r="A28" s="2125"/>
      <c r="B28" s="2093"/>
      <c r="C28" s="2093"/>
      <c r="D28" s="2093"/>
      <c r="E28" s="2093"/>
      <c r="F28" s="2093"/>
      <c r="G28" s="2093"/>
      <c r="H28" s="2093"/>
      <c r="I28" s="2093"/>
      <c r="J28" s="2093"/>
      <c r="K28" s="2093"/>
      <c r="L28" s="2093"/>
      <c r="M28" s="2093"/>
      <c r="N28" s="2093"/>
      <c r="O28" s="2093"/>
      <c r="P28" s="2093"/>
      <c r="Q28" s="2093"/>
      <c r="R28" s="2093"/>
      <c r="S28" s="2093"/>
      <c r="T28" s="2093"/>
      <c r="U28" s="2093"/>
      <c r="V28" s="2093"/>
      <c r="W28" s="2093"/>
      <c r="X28" s="2093"/>
      <c r="Y28" s="2093"/>
      <c r="Z28" s="2093"/>
      <c r="AA28" s="2093"/>
      <c r="AB28" s="2093"/>
      <c r="AC28" s="2093"/>
      <c r="AD28" s="2093"/>
      <c r="AE28" s="2093"/>
      <c r="AF28" s="2093"/>
      <c r="AG28" s="2093"/>
      <c r="AH28" s="2093"/>
      <c r="AI28" s="2093"/>
      <c r="AJ28" s="2093"/>
      <c r="AK28" s="2093"/>
      <c r="AL28" s="2093"/>
      <c r="AM28" s="2093"/>
      <c r="AN28" s="2093"/>
      <c r="AO28" s="2093"/>
      <c r="AP28" s="2093"/>
      <c r="AQ28" s="2093"/>
      <c r="AR28" s="2093"/>
      <c r="AS28" s="2246"/>
      <c r="AT28" s="2246"/>
      <c r="AU28" s="2246"/>
      <c r="AV28" s="2246"/>
      <c r="AW28" s="2246"/>
      <c r="AX28" s="2246"/>
      <c r="AY28" s="2246"/>
      <c r="AZ28" s="2246"/>
      <c r="BA28" s="2246"/>
      <c r="BB28" s="2246"/>
      <c r="BC28" s="2246"/>
      <c r="BD28" s="2246"/>
      <c r="BE28" s="2246"/>
      <c r="BF28" s="2246"/>
      <c r="BG28" s="2246"/>
      <c r="BH28" s="2246"/>
      <c r="BI28" s="2246"/>
      <c r="BJ28" s="2246"/>
      <c r="BK28" s="2246"/>
      <c r="BL28" s="2246"/>
      <c r="BM28" s="2246"/>
      <c r="BN28" s="2246"/>
      <c r="BO28" s="2246"/>
      <c r="BP28" s="2246"/>
      <c r="BQ28" s="2246"/>
      <c r="BR28" s="2246"/>
      <c r="BS28" s="2246"/>
      <c r="BT28" s="2246"/>
      <c r="BU28" s="2246"/>
      <c r="BV28" s="2246"/>
      <c r="BW28" s="2246"/>
      <c r="BX28" s="2246"/>
      <c r="BY28" s="2248"/>
      <c r="CA28" s="2154"/>
      <c r="CB28" s="2155"/>
      <c r="CC28" s="2155"/>
      <c r="CD28" s="2155"/>
      <c r="CE28" s="2155"/>
      <c r="CF28" s="2161"/>
      <c r="CG28" s="2161"/>
      <c r="CH28" s="2161"/>
      <c r="CI28" s="2161"/>
      <c r="CJ28" s="2161"/>
      <c r="CK28" s="2159"/>
      <c r="CL28" s="2159"/>
      <c r="CM28" s="2159"/>
      <c r="CN28" s="2159"/>
      <c r="CO28" s="2159"/>
      <c r="CP28" s="2159"/>
      <c r="CQ28" s="2159"/>
      <c r="CR28" s="2159"/>
      <c r="CS28" s="2159"/>
      <c r="CT28" s="2159"/>
      <c r="CU28" s="2159"/>
      <c r="CV28" s="2159"/>
      <c r="CW28" s="2159"/>
      <c r="CX28" s="2159"/>
      <c r="CY28" s="2159"/>
      <c r="CZ28" s="2159"/>
      <c r="DA28" s="2159"/>
      <c r="DB28" s="2159"/>
      <c r="DC28" s="2160"/>
      <c r="DD28" s="2160"/>
      <c r="DE28" s="2160"/>
      <c r="DF28" s="2160"/>
      <c r="DG28" s="2160"/>
      <c r="DH28" s="2160"/>
      <c r="DI28" s="2132"/>
      <c r="DJ28" s="2132"/>
      <c r="DK28" s="2132"/>
      <c r="DL28" s="2132"/>
      <c r="DM28" s="2132"/>
      <c r="DN28" s="2132"/>
      <c r="DO28" s="2132"/>
      <c r="DP28" s="2132"/>
      <c r="DQ28" s="2132"/>
      <c r="DR28" s="2132"/>
      <c r="DS28" s="2132"/>
      <c r="DT28" s="2132"/>
      <c r="DU28" s="2132"/>
      <c r="DV28" s="2132"/>
      <c r="DW28" s="2132"/>
      <c r="DX28" s="2132"/>
      <c r="DY28" s="2132"/>
      <c r="DZ28" s="2132"/>
      <c r="EA28" s="2132"/>
      <c r="EB28" s="2132"/>
      <c r="EC28" s="2132"/>
      <c r="ED28" s="2132"/>
      <c r="EE28" s="2132"/>
      <c r="EF28" s="2132"/>
      <c r="EG28" s="2132"/>
      <c r="EH28" s="2143"/>
      <c r="EI28" s="2144"/>
      <c r="EJ28" s="2145"/>
      <c r="EK28" s="2146"/>
    </row>
    <row r="29" spans="1:141" ht="4.5" customHeight="1">
      <c r="A29" s="2125"/>
      <c r="B29" s="2093"/>
      <c r="C29" s="2093"/>
      <c r="D29" s="2093"/>
      <c r="E29" s="2093"/>
      <c r="F29" s="2093"/>
      <c r="G29" s="2093"/>
      <c r="H29" s="2093"/>
      <c r="I29" s="2093"/>
      <c r="J29" s="2093"/>
      <c r="K29" s="2093"/>
      <c r="L29" s="2093"/>
      <c r="M29" s="2093"/>
      <c r="N29" s="2093"/>
      <c r="O29" s="2093"/>
      <c r="P29" s="2093"/>
      <c r="Q29" s="2093"/>
      <c r="R29" s="2093"/>
      <c r="S29" s="2093"/>
      <c r="T29" s="2093"/>
      <c r="U29" s="2093"/>
      <c r="V29" s="2093"/>
      <c r="W29" s="2093"/>
      <c r="X29" s="2093"/>
      <c r="Y29" s="2093"/>
      <c r="Z29" s="2093"/>
      <c r="AA29" s="2093"/>
      <c r="AB29" s="2093"/>
      <c r="AC29" s="2093"/>
      <c r="AD29" s="2093"/>
      <c r="AE29" s="2093"/>
      <c r="AF29" s="2093"/>
      <c r="AG29" s="2093"/>
      <c r="AH29" s="2093"/>
      <c r="AI29" s="2093"/>
      <c r="AJ29" s="2093"/>
      <c r="AK29" s="2093"/>
      <c r="AL29" s="2093"/>
      <c r="AM29" s="2093"/>
      <c r="AN29" s="2093"/>
      <c r="AO29" s="2093"/>
      <c r="AP29" s="2093"/>
      <c r="AQ29" s="2093"/>
      <c r="AR29" s="2093"/>
      <c r="AS29" s="2246"/>
      <c r="AT29" s="2246"/>
      <c r="AU29" s="2246"/>
      <c r="AV29" s="2246"/>
      <c r="AW29" s="2246"/>
      <c r="AX29" s="2246"/>
      <c r="AY29" s="2246"/>
      <c r="AZ29" s="2246"/>
      <c r="BA29" s="2246"/>
      <c r="BB29" s="2246"/>
      <c r="BC29" s="2246"/>
      <c r="BD29" s="2246"/>
      <c r="BE29" s="2246"/>
      <c r="BF29" s="2246"/>
      <c r="BG29" s="2246"/>
      <c r="BH29" s="2246"/>
      <c r="BI29" s="2246"/>
      <c r="BJ29" s="2246"/>
      <c r="BK29" s="2246"/>
      <c r="BL29" s="2246"/>
      <c r="BM29" s="2246"/>
      <c r="BN29" s="2246"/>
      <c r="BO29" s="2246"/>
      <c r="BP29" s="2246"/>
      <c r="BQ29" s="2246"/>
      <c r="BR29" s="2246"/>
      <c r="BS29" s="2246"/>
      <c r="BT29" s="2246"/>
      <c r="BU29" s="2246"/>
      <c r="BV29" s="2246"/>
      <c r="BW29" s="2246"/>
      <c r="BX29" s="2246"/>
      <c r="BY29" s="2248"/>
      <c r="CA29" s="2154"/>
      <c r="CB29" s="2155"/>
      <c r="CC29" s="2155"/>
      <c r="CD29" s="2155"/>
      <c r="CE29" s="2155"/>
      <c r="CF29" s="2161"/>
      <c r="CG29" s="2161"/>
      <c r="CH29" s="2161"/>
      <c r="CI29" s="2161"/>
      <c r="CJ29" s="2161"/>
      <c r="CK29" s="2159"/>
      <c r="CL29" s="2159"/>
      <c r="CM29" s="2159"/>
      <c r="CN29" s="2159"/>
      <c r="CO29" s="2159"/>
      <c r="CP29" s="2159"/>
      <c r="CQ29" s="2159"/>
      <c r="CR29" s="2159"/>
      <c r="CS29" s="2159"/>
      <c r="CT29" s="2159"/>
      <c r="CU29" s="2159"/>
      <c r="CV29" s="2159"/>
      <c r="CW29" s="2159"/>
      <c r="CX29" s="2159"/>
      <c r="CY29" s="2159"/>
      <c r="CZ29" s="2159"/>
      <c r="DA29" s="2159"/>
      <c r="DB29" s="2159"/>
      <c r="DC29" s="2160"/>
      <c r="DD29" s="2160"/>
      <c r="DE29" s="2160"/>
      <c r="DF29" s="2160"/>
      <c r="DG29" s="2160"/>
      <c r="DH29" s="2160"/>
      <c r="DI29" s="2132"/>
      <c r="DJ29" s="2132"/>
      <c r="DK29" s="2132"/>
      <c r="DL29" s="2132"/>
      <c r="DM29" s="2132"/>
      <c r="DN29" s="2132"/>
      <c r="DO29" s="2132"/>
      <c r="DP29" s="2132"/>
      <c r="DQ29" s="2132"/>
      <c r="DR29" s="2132"/>
      <c r="DS29" s="2132"/>
      <c r="DT29" s="2132"/>
      <c r="DU29" s="2132"/>
      <c r="DV29" s="2132"/>
      <c r="DW29" s="2132"/>
      <c r="DX29" s="2132"/>
      <c r="DY29" s="2132"/>
      <c r="DZ29" s="2132"/>
      <c r="EA29" s="2132"/>
      <c r="EB29" s="2132"/>
      <c r="EC29" s="2132"/>
      <c r="ED29" s="2132"/>
      <c r="EE29" s="2132"/>
      <c r="EF29" s="2132"/>
      <c r="EG29" s="2132"/>
      <c r="EH29" s="2143"/>
      <c r="EI29" s="2144"/>
      <c r="EJ29" s="2145"/>
      <c r="EK29" s="2146"/>
    </row>
    <row r="30" spans="1:141" ht="4.5" customHeight="1">
      <c r="A30" s="2125"/>
      <c r="B30" s="2093"/>
      <c r="C30" s="2093"/>
      <c r="D30" s="2093"/>
      <c r="E30" s="2093"/>
      <c r="F30" s="2093"/>
      <c r="G30" s="2093"/>
      <c r="H30" s="2093"/>
      <c r="I30" s="2093"/>
      <c r="J30" s="2093"/>
      <c r="K30" s="2093"/>
      <c r="L30" s="2093"/>
      <c r="M30" s="2093"/>
      <c r="N30" s="2093"/>
      <c r="O30" s="2093"/>
      <c r="P30" s="2093"/>
      <c r="Q30" s="2093"/>
      <c r="R30" s="2093"/>
      <c r="S30" s="2093"/>
      <c r="T30" s="2093"/>
      <c r="U30" s="2093"/>
      <c r="V30" s="2093"/>
      <c r="W30" s="2093"/>
      <c r="X30" s="2093"/>
      <c r="Y30" s="2093"/>
      <c r="Z30" s="2093"/>
      <c r="AA30" s="2093"/>
      <c r="AB30" s="2093"/>
      <c r="AC30" s="2093"/>
      <c r="AD30" s="2093"/>
      <c r="AE30" s="2093"/>
      <c r="AF30" s="2093"/>
      <c r="AG30" s="2093"/>
      <c r="AH30" s="2093"/>
      <c r="AI30" s="2093"/>
      <c r="AJ30" s="2093"/>
      <c r="AK30" s="2093"/>
      <c r="AL30" s="2093"/>
      <c r="AM30" s="2093"/>
      <c r="AN30" s="2093"/>
      <c r="AO30" s="2093"/>
      <c r="AP30" s="2093"/>
      <c r="AQ30" s="2093"/>
      <c r="AR30" s="2093"/>
      <c r="AS30" s="2246"/>
      <c r="AT30" s="2246"/>
      <c r="AU30" s="2246"/>
      <c r="AV30" s="2246"/>
      <c r="AW30" s="2246"/>
      <c r="AX30" s="2246"/>
      <c r="AY30" s="2246"/>
      <c r="AZ30" s="2246"/>
      <c r="BA30" s="2246"/>
      <c r="BB30" s="2246"/>
      <c r="BC30" s="2246"/>
      <c r="BD30" s="2246"/>
      <c r="BE30" s="2246"/>
      <c r="BF30" s="2246"/>
      <c r="BG30" s="2246"/>
      <c r="BH30" s="2246"/>
      <c r="BI30" s="2246"/>
      <c r="BJ30" s="2246"/>
      <c r="BK30" s="2246"/>
      <c r="BL30" s="2246"/>
      <c r="BM30" s="2246"/>
      <c r="BN30" s="2246"/>
      <c r="BO30" s="2246"/>
      <c r="BP30" s="2246"/>
      <c r="BQ30" s="2246"/>
      <c r="BR30" s="2246"/>
      <c r="BS30" s="2246"/>
      <c r="BT30" s="2246"/>
      <c r="BU30" s="2246"/>
      <c r="BV30" s="2246"/>
      <c r="BW30" s="2246"/>
      <c r="BX30" s="2246"/>
      <c r="BY30" s="2248"/>
      <c r="CA30" s="2154"/>
      <c r="CB30" s="2155"/>
      <c r="CC30" s="2155"/>
      <c r="CD30" s="2155"/>
      <c r="CE30" s="2155"/>
      <c r="CF30" s="2161"/>
      <c r="CG30" s="2161"/>
      <c r="CH30" s="2161"/>
      <c r="CI30" s="2161"/>
      <c r="CJ30" s="2161"/>
      <c r="CK30" s="2159"/>
      <c r="CL30" s="2159"/>
      <c r="CM30" s="2159"/>
      <c r="CN30" s="2159"/>
      <c r="CO30" s="2159"/>
      <c r="CP30" s="2159"/>
      <c r="CQ30" s="2159"/>
      <c r="CR30" s="2159"/>
      <c r="CS30" s="2159"/>
      <c r="CT30" s="2159"/>
      <c r="CU30" s="2159"/>
      <c r="CV30" s="2159"/>
      <c r="CW30" s="2159"/>
      <c r="CX30" s="2159"/>
      <c r="CY30" s="2159"/>
      <c r="CZ30" s="2159"/>
      <c r="DA30" s="2159"/>
      <c r="DB30" s="2159"/>
      <c r="DC30" s="2160"/>
      <c r="DD30" s="2160"/>
      <c r="DE30" s="2160"/>
      <c r="DF30" s="2160"/>
      <c r="DG30" s="2160"/>
      <c r="DH30" s="2160"/>
      <c r="DI30" s="2132"/>
      <c r="DJ30" s="2132"/>
      <c r="DK30" s="2132"/>
      <c r="DL30" s="2132"/>
      <c r="DM30" s="2132"/>
      <c r="DN30" s="2132"/>
      <c r="DO30" s="2132"/>
      <c r="DP30" s="2132"/>
      <c r="DQ30" s="2132"/>
      <c r="DR30" s="2132"/>
      <c r="DS30" s="2132"/>
      <c r="DT30" s="2132"/>
      <c r="DU30" s="2132"/>
      <c r="DV30" s="2132"/>
      <c r="DW30" s="2132"/>
      <c r="DX30" s="2132"/>
      <c r="DY30" s="2132"/>
      <c r="DZ30" s="2132"/>
      <c r="EA30" s="2132"/>
      <c r="EB30" s="2132"/>
      <c r="EC30" s="2132"/>
      <c r="ED30" s="2132"/>
      <c r="EE30" s="2132"/>
      <c r="EF30" s="2132"/>
      <c r="EG30" s="2132"/>
      <c r="EH30" s="2143"/>
      <c r="EI30" s="2144"/>
      <c r="EJ30" s="2145"/>
      <c r="EK30" s="2146"/>
    </row>
    <row r="31" spans="1:141" ht="4.5" customHeight="1">
      <c r="A31" s="2125"/>
      <c r="B31" s="2093"/>
      <c r="C31" s="2093"/>
      <c r="D31" s="2093"/>
      <c r="E31" s="2093"/>
      <c r="F31" s="2093"/>
      <c r="G31" s="2093"/>
      <c r="H31" s="2093"/>
      <c r="I31" s="2093"/>
      <c r="J31" s="2093"/>
      <c r="K31" s="2093"/>
      <c r="L31" s="2093"/>
      <c r="M31" s="2093"/>
      <c r="N31" s="2093"/>
      <c r="O31" s="2093"/>
      <c r="P31" s="2093"/>
      <c r="Q31" s="2093"/>
      <c r="R31" s="2093"/>
      <c r="S31" s="2093"/>
      <c r="T31" s="2093"/>
      <c r="U31" s="2093"/>
      <c r="V31" s="2093"/>
      <c r="W31" s="2093"/>
      <c r="X31" s="2093"/>
      <c r="Y31" s="2093"/>
      <c r="Z31" s="2093"/>
      <c r="AA31" s="2093"/>
      <c r="AB31" s="2093"/>
      <c r="AC31" s="2093"/>
      <c r="AD31" s="2093"/>
      <c r="AE31" s="2093"/>
      <c r="AF31" s="2093"/>
      <c r="AG31" s="2093"/>
      <c r="AH31" s="2093"/>
      <c r="AI31" s="2093"/>
      <c r="AJ31" s="2093"/>
      <c r="AK31" s="2093"/>
      <c r="AL31" s="2093"/>
      <c r="AM31" s="2093"/>
      <c r="AN31" s="2093"/>
      <c r="AO31" s="2093"/>
      <c r="AP31" s="2093"/>
      <c r="AQ31" s="2093"/>
      <c r="AR31" s="2093"/>
      <c r="AS31" s="2246"/>
      <c r="AT31" s="2246"/>
      <c r="AU31" s="2246"/>
      <c r="AV31" s="2246"/>
      <c r="AW31" s="2246"/>
      <c r="AX31" s="2246"/>
      <c r="AY31" s="2246"/>
      <c r="AZ31" s="2246"/>
      <c r="BA31" s="2246"/>
      <c r="BB31" s="2246"/>
      <c r="BC31" s="2246"/>
      <c r="BD31" s="2246"/>
      <c r="BE31" s="2246"/>
      <c r="BF31" s="2246"/>
      <c r="BG31" s="2246"/>
      <c r="BH31" s="2246"/>
      <c r="BI31" s="2246"/>
      <c r="BJ31" s="2246"/>
      <c r="BK31" s="2246"/>
      <c r="BL31" s="2246"/>
      <c r="BM31" s="2246"/>
      <c r="BN31" s="2246"/>
      <c r="BO31" s="2246"/>
      <c r="BP31" s="2246"/>
      <c r="BQ31" s="2246"/>
      <c r="BR31" s="2246"/>
      <c r="BS31" s="2246"/>
      <c r="BT31" s="2246"/>
      <c r="BU31" s="2246"/>
      <c r="BV31" s="2246"/>
      <c r="BW31" s="2246"/>
      <c r="BX31" s="2246"/>
      <c r="BY31" s="2248"/>
      <c r="CA31" s="2154"/>
      <c r="CB31" s="2155"/>
      <c r="CC31" s="2155"/>
      <c r="CD31" s="2155"/>
      <c r="CE31" s="2155"/>
      <c r="CF31" s="2161"/>
      <c r="CG31" s="2161"/>
      <c r="CH31" s="2161"/>
      <c r="CI31" s="2161"/>
      <c r="CJ31" s="2161"/>
      <c r="CK31" s="2159"/>
      <c r="CL31" s="2159"/>
      <c r="CM31" s="2159"/>
      <c r="CN31" s="2159"/>
      <c r="CO31" s="2159"/>
      <c r="CP31" s="2159"/>
      <c r="CQ31" s="2159"/>
      <c r="CR31" s="2159"/>
      <c r="CS31" s="2159"/>
      <c r="CT31" s="2159"/>
      <c r="CU31" s="2159"/>
      <c r="CV31" s="2159"/>
      <c r="CW31" s="2159"/>
      <c r="CX31" s="2159"/>
      <c r="CY31" s="2159"/>
      <c r="CZ31" s="2159"/>
      <c r="DA31" s="2159"/>
      <c r="DB31" s="2159"/>
      <c r="DC31" s="2160"/>
      <c r="DD31" s="2160"/>
      <c r="DE31" s="2160"/>
      <c r="DF31" s="2160"/>
      <c r="DG31" s="2160"/>
      <c r="DH31" s="2160"/>
      <c r="DI31" s="2132"/>
      <c r="DJ31" s="2132"/>
      <c r="DK31" s="2132"/>
      <c r="DL31" s="2132"/>
      <c r="DM31" s="2132"/>
      <c r="DN31" s="2132"/>
      <c r="DO31" s="2132"/>
      <c r="DP31" s="2132"/>
      <c r="DQ31" s="2132"/>
      <c r="DR31" s="2132"/>
      <c r="DS31" s="2132"/>
      <c r="DT31" s="2132"/>
      <c r="DU31" s="2132"/>
      <c r="DV31" s="2132"/>
      <c r="DW31" s="2132"/>
      <c r="DX31" s="2132"/>
      <c r="DY31" s="2132"/>
      <c r="DZ31" s="2132"/>
      <c r="EA31" s="2132"/>
      <c r="EB31" s="2132"/>
      <c r="EC31" s="2132"/>
      <c r="ED31" s="2132"/>
      <c r="EE31" s="2132"/>
      <c r="EF31" s="2132"/>
      <c r="EG31" s="2132"/>
      <c r="EH31" s="2143"/>
      <c r="EI31" s="2144"/>
      <c r="EJ31" s="2145"/>
      <c r="EK31" s="2146"/>
    </row>
    <row r="32" spans="1:141" ht="4.5" customHeight="1">
      <c r="A32" s="2126"/>
      <c r="B32" s="2127"/>
      <c r="C32" s="2127"/>
      <c r="D32" s="2127"/>
      <c r="E32" s="2127"/>
      <c r="F32" s="2127"/>
      <c r="G32" s="2127"/>
      <c r="H32" s="2127"/>
      <c r="I32" s="2127"/>
      <c r="J32" s="2127"/>
      <c r="K32" s="2076"/>
      <c r="L32" s="2076"/>
      <c r="M32" s="2076"/>
      <c r="N32" s="2076"/>
      <c r="O32" s="2076"/>
      <c r="P32" s="2076"/>
      <c r="Q32" s="2076"/>
      <c r="R32" s="2076"/>
      <c r="S32" s="2076"/>
      <c r="T32" s="2076"/>
      <c r="U32" s="2076"/>
      <c r="V32" s="2076"/>
      <c r="W32" s="2076"/>
      <c r="X32" s="2076"/>
      <c r="Y32" s="2076"/>
      <c r="Z32" s="2076"/>
      <c r="AA32" s="2076"/>
      <c r="AB32" s="2076"/>
      <c r="AC32" s="2076"/>
      <c r="AD32" s="2076"/>
      <c r="AE32" s="2076"/>
      <c r="AF32" s="2076"/>
      <c r="AG32" s="2076"/>
      <c r="AH32" s="2076"/>
      <c r="AI32" s="2076"/>
      <c r="AJ32" s="2076"/>
      <c r="AK32" s="2076"/>
      <c r="AL32" s="2076"/>
      <c r="AM32" s="2076"/>
      <c r="AN32" s="2076"/>
      <c r="AO32" s="2077"/>
      <c r="AP32" s="2095" t="s">
        <v>402</v>
      </c>
      <c r="AQ32" s="2096"/>
      <c r="AR32" s="2096"/>
      <c r="AS32" s="2076"/>
      <c r="AT32" s="2076"/>
      <c r="AU32" s="2076"/>
      <c r="AV32" s="2076"/>
      <c r="AW32" s="2076"/>
      <c r="AX32" s="2076"/>
      <c r="AY32" s="2076"/>
      <c r="AZ32" s="2076"/>
      <c r="BA32" s="2076"/>
      <c r="BB32" s="2076"/>
      <c r="BC32" s="2076"/>
      <c r="BD32" s="2076"/>
      <c r="BE32" s="2076"/>
      <c r="BF32" s="2077"/>
      <c r="BG32" s="2095" t="s">
        <v>402</v>
      </c>
      <c r="BH32" s="2096"/>
      <c r="BI32" s="2096"/>
      <c r="BJ32" s="2076"/>
      <c r="BK32" s="2076"/>
      <c r="BL32" s="2076"/>
      <c r="BM32" s="2076"/>
      <c r="BN32" s="2076"/>
      <c r="BO32" s="2076"/>
      <c r="BP32" s="2076"/>
      <c r="BQ32" s="2076"/>
      <c r="BR32" s="2076"/>
      <c r="BS32" s="2076"/>
      <c r="BT32" s="2076"/>
      <c r="BU32" s="2076"/>
      <c r="BV32" s="2077"/>
      <c r="BW32" s="2095" t="s">
        <v>402</v>
      </c>
      <c r="BX32" s="2096"/>
      <c r="BY32" s="2137"/>
      <c r="CA32" s="2154"/>
      <c r="CB32" s="2155"/>
      <c r="CC32" s="2155"/>
      <c r="CD32" s="2155"/>
      <c r="CE32" s="2155"/>
      <c r="CF32" s="2161"/>
      <c r="CG32" s="2161"/>
      <c r="CH32" s="2161"/>
      <c r="CI32" s="2161"/>
      <c r="CJ32" s="2161"/>
      <c r="CK32" s="2159" t="s">
        <v>415</v>
      </c>
      <c r="CL32" s="2159"/>
      <c r="CM32" s="2159"/>
      <c r="CN32" s="2159"/>
      <c r="CO32" s="2159"/>
      <c r="CP32" s="2159"/>
      <c r="CQ32" s="2159"/>
      <c r="CR32" s="2159"/>
      <c r="CS32" s="2159"/>
      <c r="CT32" s="2159"/>
      <c r="CU32" s="2159"/>
      <c r="CV32" s="2159"/>
      <c r="CW32" s="2159"/>
      <c r="CX32" s="2159"/>
      <c r="CY32" s="2159"/>
      <c r="CZ32" s="2159"/>
      <c r="DA32" s="2159"/>
      <c r="DB32" s="2159"/>
      <c r="DC32" s="2160" t="s">
        <v>695</v>
      </c>
      <c r="DD32" s="2160"/>
      <c r="DE32" s="2160"/>
      <c r="DF32" s="2160"/>
      <c r="DG32" s="2160"/>
      <c r="DH32" s="2160"/>
      <c r="DI32" s="2132"/>
      <c r="DJ32" s="2132"/>
      <c r="DK32" s="2132"/>
      <c r="DL32" s="2132"/>
      <c r="DM32" s="2132"/>
      <c r="DN32" s="2132"/>
      <c r="DO32" s="2132"/>
      <c r="DP32" s="2132"/>
      <c r="DQ32" s="2132"/>
      <c r="DR32" s="2132"/>
      <c r="DS32" s="2132"/>
      <c r="DT32" s="2132"/>
      <c r="DU32" s="2132"/>
      <c r="DV32" s="2132"/>
      <c r="DW32" s="2132"/>
      <c r="DX32" s="2132"/>
      <c r="DY32" s="2132"/>
      <c r="DZ32" s="2132"/>
      <c r="EA32" s="2132"/>
      <c r="EB32" s="2132"/>
      <c r="EC32" s="2132"/>
      <c r="ED32" s="2132"/>
      <c r="EE32" s="2132"/>
      <c r="EF32" s="2132"/>
      <c r="EG32" s="2132"/>
      <c r="EH32" s="2143"/>
      <c r="EI32" s="2144"/>
      <c r="EJ32" s="2145"/>
      <c r="EK32" s="2146"/>
    </row>
    <row r="33" spans="1:141" ht="4.5" customHeight="1">
      <c r="A33" s="2126"/>
      <c r="B33" s="2127"/>
      <c r="C33" s="2127"/>
      <c r="D33" s="2127"/>
      <c r="E33" s="2127"/>
      <c r="F33" s="2127"/>
      <c r="G33" s="2127"/>
      <c r="H33" s="2127"/>
      <c r="I33" s="2127"/>
      <c r="J33" s="2127"/>
      <c r="K33" s="2076"/>
      <c r="L33" s="2076"/>
      <c r="M33" s="2076"/>
      <c r="N33" s="2076"/>
      <c r="O33" s="2076"/>
      <c r="P33" s="2076"/>
      <c r="Q33" s="2076"/>
      <c r="R33" s="2076"/>
      <c r="S33" s="2076"/>
      <c r="T33" s="2076"/>
      <c r="U33" s="2076"/>
      <c r="V33" s="2076"/>
      <c r="W33" s="2076"/>
      <c r="X33" s="2076"/>
      <c r="Y33" s="2076"/>
      <c r="Z33" s="2076"/>
      <c r="AA33" s="2076"/>
      <c r="AB33" s="2076"/>
      <c r="AC33" s="2076"/>
      <c r="AD33" s="2076"/>
      <c r="AE33" s="2076"/>
      <c r="AF33" s="2076"/>
      <c r="AG33" s="2076"/>
      <c r="AH33" s="2076"/>
      <c r="AI33" s="2076"/>
      <c r="AJ33" s="2076"/>
      <c r="AK33" s="2076"/>
      <c r="AL33" s="2076"/>
      <c r="AM33" s="2076"/>
      <c r="AN33" s="2076"/>
      <c r="AO33" s="2077"/>
      <c r="AP33" s="2095"/>
      <c r="AQ33" s="2096"/>
      <c r="AR33" s="2096"/>
      <c r="AS33" s="2076"/>
      <c r="AT33" s="2076"/>
      <c r="AU33" s="2076"/>
      <c r="AV33" s="2076"/>
      <c r="AW33" s="2076"/>
      <c r="AX33" s="2076"/>
      <c r="AY33" s="2076"/>
      <c r="AZ33" s="2076"/>
      <c r="BA33" s="2076"/>
      <c r="BB33" s="2076"/>
      <c r="BC33" s="2076"/>
      <c r="BD33" s="2076"/>
      <c r="BE33" s="2076"/>
      <c r="BF33" s="2077"/>
      <c r="BG33" s="2095"/>
      <c r="BH33" s="2096"/>
      <c r="BI33" s="2096"/>
      <c r="BJ33" s="2076"/>
      <c r="BK33" s="2076"/>
      <c r="BL33" s="2076"/>
      <c r="BM33" s="2076"/>
      <c r="BN33" s="2076"/>
      <c r="BO33" s="2076"/>
      <c r="BP33" s="2076"/>
      <c r="BQ33" s="2076"/>
      <c r="BR33" s="2076"/>
      <c r="BS33" s="2076"/>
      <c r="BT33" s="2076"/>
      <c r="BU33" s="2076"/>
      <c r="BV33" s="2077"/>
      <c r="BW33" s="2095"/>
      <c r="BX33" s="2096"/>
      <c r="BY33" s="2137"/>
      <c r="CA33" s="2154"/>
      <c r="CB33" s="2155"/>
      <c r="CC33" s="2155"/>
      <c r="CD33" s="2155"/>
      <c r="CE33" s="2155"/>
      <c r="CF33" s="2161"/>
      <c r="CG33" s="2161"/>
      <c r="CH33" s="2161"/>
      <c r="CI33" s="2161"/>
      <c r="CJ33" s="2161"/>
      <c r="CK33" s="2159"/>
      <c r="CL33" s="2159"/>
      <c r="CM33" s="2159"/>
      <c r="CN33" s="2159"/>
      <c r="CO33" s="2159"/>
      <c r="CP33" s="2159"/>
      <c r="CQ33" s="2159"/>
      <c r="CR33" s="2159"/>
      <c r="CS33" s="2159"/>
      <c r="CT33" s="2159"/>
      <c r="CU33" s="2159"/>
      <c r="CV33" s="2159"/>
      <c r="CW33" s="2159"/>
      <c r="CX33" s="2159"/>
      <c r="CY33" s="2159"/>
      <c r="CZ33" s="2159"/>
      <c r="DA33" s="2159"/>
      <c r="DB33" s="2159"/>
      <c r="DC33" s="2160"/>
      <c r="DD33" s="2160"/>
      <c r="DE33" s="2160"/>
      <c r="DF33" s="2160"/>
      <c r="DG33" s="2160"/>
      <c r="DH33" s="2160"/>
      <c r="DI33" s="2132"/>
      <c r="DJ33" s="2132"/>
      <c r="DK33" s="2132"/>
      <c r="DL33" s="2132"/>
      <c r="DM33" s="2132"/>
      <c r="DN33" s="2132"/>
      <c r="DO33" s="2132"/>
      <c r="DP33" s="2132"/>
      <c r="DQ33" s="2132"/>
      <c r="DR33" s="2132"/>
      <c r="DS33" s="2132"/>
      <c r="DT33" s="2132"/>
      <c r="DU33" s="2132"/>
      <c r="DV33" s="2132"/>
      <c r="DW33" s="2132"/>
      <c r="DX33" s="2132"/>
      <c r="DY33" s="2132"/>
      <c r="DZ33" s="2132"/>
      <c r="EA33" s="2132"/>
      <c r="EB33" s="2132"/>
      <c r="EC33" s="2132"/>
      <c r="ED33" s="2132"/>
      <c r="EE33" s="2132"/>
      <c r="EF33" s="2132"/>
      <c r="EG33" s="2132"/>
      <c r="EH33" s="2143"/>
      <c r="EI33" s="2144"/>
      <c r="EJ33" s="2145"/>
      <c r="EK33" s="2146"/>
    </row>
    <row r="34" spans="1:141" ht="4.5" customHeight="1">
      <c r="A34" s="2126"/>
      <c r="B34" s="2127"/>
      <c r="C34" s="2127"/>
      <c r="D34" s="2127"/>
      <c r="E34" s="2127"/>
      <c r="F34" s="2127"/>
      <c r="G34" s="2127"/>
      <c r="H34" s="2127"/>
      <c r="I34" s="2127"/>
      <c r="J34" s="2127"/>
      <c r="K34" s="2076"/>
      <c r="L34" s="2076"/>
      <c r="M34" s="2076"/>
      <c r="N34" s="2076"/>
      <c r="O34" s="2076"/>
      <c r="P34" s="2076"/>
      <c r="Q34" s="2076"/>
      <c r="R34" s="2076"/>
      <c r="S34" s="2076"/>
      <c r="T34" s="2076"/>
      <c r="U34" s="2076"/>
      <c r="V34" s="2076"/>
      <c r="W34" s="2076"/>
      <c r="X34" s="2076"/>
      <c r="Y34" s="2076"/>
      <c r="Z34" s="2076"/>
      <c r="AA34" s="2076"/>
      <c r="AB34" s="2076"/>
      <c r="AC34" s="2076"/>
      <c r="AD34" s="2076"/>
      <c r="AE34" s="2076"/>
      <c r="AF34" s="2076"/>
      <c r="AG34" s="2076"/>
      <c r="AH34" s="2076"/>
      <c r="AI34" s="2076"/>
      <c r="AJ34" s="2076"/>
      <c r="AK34" s="2076"/>
      <c r="AL34" s="2076"/>
      <c r="AM34" s="2076"/>
      <c r="AN34" s="2076"/>
      <c r="AO34" s="2077"/>
      <c r="AP34" s="2095"/>
      <c r="AQ34" s="2096"/>
      <c r="AR34" s="2096"/>
      <c r="AS34" s="2076"/>
      <c r="AT34" s="2076"/>
      <c r="AU34" s="2076"/>
      <c r="AV34" s="2076"/>
      <c r="AW34" s="2076"/>
      <c r="AX34" s="2076"/>
      <c r="AY34" s="2076"/>
      <c r="AZ34" s="2076"/>
      <c r="BA34" s="2076"/>
      <c r="BB34" s="2076"/>
      <c r="BC34" s="2076"/>
      <c r="BD34" s="2076"/>
      <c r="BE34" s="2076"/>
      <c r="BF34" s="2077"/>
      <c r="BG34" s="2095"/>
      <c r="BH34" s="2096"/>
      <c r="BI34" s="2096"/>
      <c r="BJ34" s="2076"/>
      <c r="BK34" s="2076"/>
      <c r="BL34" s="2076"/>
      <c r="BM34" s="2076"/>
      <c r="BN34" s="2076"/>
      <c r="BO34" s="2076"/>
      <c r="BP34" s="2076"/>
      <c r="BQ34" s="2076"/>
      <c r="BR34" s="2076"/>
      <c r="BS34" s="2076"/>
      <c r="BT34" s="2076"/>
      <c r="BU34" s="2076"/>
      <c r="BV34" s="2077"/>
      <c r="BW34" s="2095"/>
      <c r="BX34" s="2096"/>
      <c r="BY34" s="2137"/>
      <c r="CA34" s="2154"/>
      <c r="CB34" s="2155"/>
      <c r="CC34" s="2155"/>
      <c r="CD34" s="2155"/>
      <c r="CE34" s="2155"/>
      <c r="CF34" s="2161"/>
      <c r="CG34" s="2161"/>
      <c r="CH34" s="2161"/>
      <c r="CI34" s="2161"/>
      <c r="CJ34" s="2161"/>
      <c r="CK34" s="2159"/>
      <c r="CL34" s="2159"/>
      <c r="CM34" s="2159"/>
      <c r="CN34" s="2159"/>
      <c r="CO34" s="2159"/>
      <c r="CP34" s="2159"/>
      <c r="CQ34" s="2159"/>
      <c r="CR34" s="2159"/>
      <c r="CS34" s="2159"/>
      <c r="CT34" s="2159"/>
      <c r="CU34" s="2159"/>
      <c r="CV34" s="2159"/>
      <c r="CW34" s="2159"/>
      <c r="CX34" s="2159"/>
      <c r="CY34" s="2159"/>
      <c r="CZ34" s="2159"/>
      <c r="DA34" s="2159"/>
      <c r="DB34" s="2159"/>
      <c r="DC34" s="2160"/>
      <c r="DD34" s="2160"/>
      <c r="DE34" s="2160"/>
      <c r="DF34" s="2160"/>
      <c r="DG34" s="2160"/>
      <c r="DH34" s="2160"/>
      <c r="DI34" s="2132"/>
      <c r="DJ34" s="2132"/>
      <c r="DK34" s="2132"/>
      <c r="DL34" s="2132"/>
      <c r="DM34" s="2132"/>
      <c r="DN34" s="2132"/>
      <c r="DO34" s="2132"/>
      <c r="DP34" s="2132"/>
      <c r="DQ34" s="2132"/>
      <c r="DR34" s="2132"/>
      <c r="DS34" s="2132"/>
      <c r="DT34" s="2132"/>
      <c r="DU34" s="2132"/>
      <c r="DV34" s="2132"/>
      <c r="DW34" s="2132"/>
      <c r="DX34" s="2132"/>
      <c r="DY34" s="2132"/>
      <c r="DZ34" s="2132"/>
      <c r="EA34" s="2132"/>
      <c r="EB34" s="2132"/>
      <c r="EC34" s="2132"/>
      <c r="ED34" s="2132"/>
      <c r="EE34" s="2132"/>
      <c r="EF34" s="2132"/>
      <c r="EG34" s="2132"/>
      <c r="EH34" s="2143"/>
      <c r="EI34" s="2144"/>
      <c r="EJ34" s="2145"/>
      <c r="EK34" s="2146"/>
    </row>
    <row r="35" spans="1:141" ht="4.5" customHeight="1">
      <c r="A35" s="2126"/>
      <c r="B35" s="2127"/>
      <c r="C35" s="2127"/>
      <c r="D35" s="2127"/>
      <c r="E35" s="2127"/>
      <c r="F35" s="2127"/>
      <c r="G35" s="2127"/>
      <c r="H35" s="2127"/>
      <c r="I35" s="2127"/>
      <c r="J35" s="2127"/>
      <c r="K35" s="2076"/>
      <c r="L35" s="2076"/>
      <c r="M35" s="2076"/>
      <c r="N35" s="2076"/>
      <c r="O35" s="2076"/>
      <c r="P35" s="2076"/>
      <c r="Q35" s="2076"/>
      <c r="R35" s="2076"/>
      <c r="S35" s="2076"/>
      <c r="T35" s="2076"/>
      <c r="U35" s="2076"/>
      <c r="V35" s="2076"/>
      <c r="W35" s="2076"/>
      <c r="X35" s="2076"/>
      <c r="Y35" s="2076"/>
      <c r="Z35" s="2076"/>
      <c r="AA35" s="2076"/>
      <c r="AB35" s="2076"/>
      <c r="AC35" s="2076"/>
      <c r="AD35" s="2076"/>
      <c r="AE35" s="2076"/>
      <c r="AF35" s="2076"/>
      <c r="AG35" s="2076"/>
      <c r="AH35" s="2076"/>
      <c r="AI35" s="2076"/>
      <c r="AJ35" s="2076"/>
      <c r="AK35" s="2076"/>
      <c r="AL35" s="2076"/>
      <c r="AM35" s="2076"/>
      <c r="AN35" s="2076"/>
      <c r="AO35" s="2077"/>
      <c r="AP35" s="2095"/>
      <c r="AQ35" s="2096"/>
      <c r="AR35" s="2096"/>
      <c r="AS35" s="2076"/>
      <c r="AT35" s="2076"/>
      <c r="AU35" s="2076"/>
      <c r="AV35" s="2076"/>
      <c r="AW35" s="2076"/>
      <c r="AX35" s="2076"/>
      <c r="AY35" s="2076"/>
      <c r="AZ35" s="2076"/>
      <c r="BA35" s="2076"/>
      <c r="BB35" s="2076"/>
      <c r="BC35" s="2076"/>
      <c r="BD35" s="2076"/>
      <c r="BE35" s="2076"/>
      <c r="BF35" s="2077"/>
      <c r="BG35" s="2095"/>
      <c r="BH35" s="2096"/>
      <c r="BI35" s="2096"/>
      <c r="BJ35" s="2076"/>
      <c r="BK35" s="2076"/>
      <c r="BL35" s="2076"/>
      <c r="BM35" s="2076"/>
      <c r="BN35" s="2076"/>
      <c r="BO35" s="2076"/>
      <c r="BP35" s="2076"/>
      <c r="BQ35" s="2076"/>
      <c r="BR35" s="2076"/>
      <c r="BS35" s="2076"/>
      <c r="BT35" s="2076"/>
      <c r="BU35" s="2076"/>
      <c r="BV35" s="2077"/>
      <c r="BW35" s="2095"/>
      <c r="BX35" s="2096"/>
      <c r="BY35" s="2137"/>
      <c r="CA35" s="2154"/>
      <c r="CB35" s="2155"/>
      <c r="CC35" s="2155"/>
      <c r="CD35" s="2155"/>
      <c r="CE35" s="2155"/>
      <c r="CF35" s="2161"/>
      <c r="CG35" s="2161"/>
      <c r="CH35" s="2161"/>
      <c r="CI35" s="2161"/>
      <c r="CJ35" s="2161"/>
      <c r="CK35" s="2159"/>
      <c r="CL35" s="2159"/>
      <c r="CM35" s="2159"/>
      <c r="CN35" s="2159"/>
      <c r="CO35" s="2159"/>
      <c r="CP35" s="2159"/>
      <c r="CQ35" s="2159"/>
      <c r="CR35" s="2159"/>
      <c r="CS35" s="2159"/>
      <c r="CT35" s="2159"/>
      <c r="CU35" s="2159"/>
      <c r="CV35" s="2159"/>
      <c r="CW35" s="2159"/>
      <c r="CX35" s="2159"/>
      <c r="CY35" s="2159"/>
      <c r="CZ35" s="2159"/>
      <c r="DA35" s="2159"/>
      <c r="DB35" s="2159"/>
      <c r="DC35" s="2160"/>
      <c r="DD35" s="2160"/>
      <c r="DE35" s="2160"/>
      <c r="DF35" s="2160"/>
      <c r="DG35" s="2160"/>
      <c r="DH35" s="2160"/>
      <c r="DI35" s="2132"/>
      <c r="DJ35" s="2132"/>
      <c r="DK35" s="2132"/>
      <c r="DL35" s="2132"/>
      <c r="DM35" s="2132"/>
      <c r="DN35" s="2132"/>
      <c r="DO35" s="2132"/>
      <c r="DP35" s="2132"/>
      <c r="DQ35" s="2132"/>
      <c r="DR35" s="2132"/>
      <c r="DS35" s="2132"/>
      <c r="DT35" s="2132"/>
      <c r="DU35" s="2132"/>
      <c r="DV35" s="2132"/>
      <c r="DW35" s="2132"/>
      <c r="DX35" s="2132"/>
      <c r="DY35" s="2132"/>
      <c r="DZ35" s="2132"/>
      <c r="EA35" s="2132"/>
      <c r="EB35" s="2132"/>
      <c r="EC35" s="2132"/>
      <c r="ED35" s="2132"/>
      <c r="EE35" s="2132"/>
      <c r="EF35" s="2132"/>
      <c r="EG35" s="2132"/>
      <c r="EH35" s="2143"/>
      <c r="EI35" s="2144"/>
      <c r="EJ35" s="2145"/>
      <c r="EK35" s="2146"/>
    </row>
    <row r="36" spans="1:141" ht="4.5" customHeight="1">
      <c r="A36" s="2126"/>
      <c r="B36" s="2127"/>
      <c r="C36" s="2127"/>
      <c r="D36" s="2127"/>
      <c r="E36" s="2127"/>
      <c r="F36" s="2127"/>
      <c r="G36" s="2127"/>
      <c r="H36" s="2127"/>
      <c r="I36" s="2127"/>
      <c r="J36" s="2127"/>
      <c r="K36" s="2076"/>
      <c r="L36" s="2076"/>
      <c r="M36" s="2076"/>
      <c r="N36" s="2076"/>
      <c r="O36" s="2076"/>
      <c r="P36" s="2076"/>
      <c r="Q36" s="2076"/>
      <c r="R36" s="2076"/>
      <c r="S36" s="2076"/>
      <c r="T36" s="2076"/>
      <c r="U36" s="2076"/>
      <c r="V36" s="2076"/>
      <c r="W36" s="2076"/>
      <c r="X36" s="2076"/>
      <c r="Y36" s="2076"/>
      <c r="Z36" s="2076"/>
      <c r="AA36" s="2076"/>
      <c r="AB36" s="2076"/>
      <c r="AC36" s="2076"/>
      <c r="AD36" s="2076"/>
      <c r="AE36" s="2076"/>
      <c r="AF36" s="2076"/>
      <c r="AG36" s="2076"/>
      <c r="AH36" s="2076"/>
      <c r="AI36" s="2076"/>
      <c r="AJ36" s="2076"/>
      <c r="AK36" s="2076"/>
      <c r="AL36" s="2076"/>
      <c r="AM36" s="2076"/>
      <c r="AN36" s="2076"/>
      <c r="AO36" s="2077"/>
      <c r="AP36" s="2095"/>
      <c r="AQ36" s="2096"/>
      <c r="AR36" s="2096"/>
      <c r="AS36" s="2076"/>
      <c r="AT36" s="2076"/>
      <c r="AU36" s="2076"/>
      <c r="AV36" s="2076"/>
      <c r="AW36" s="2076"/>
      <c r="AX36" s="2076"/>
      <c r="AY36" s="2076"/>
      <c r="AZ36" s="2076"/>
      <c r="BA36" s="2076"/>
      <c r="BB36" s="2076"/>
      <c r="BC36" s="2076"/>
      <c r="BD36" s="2076"/>
      <c r="BE36" s="2076"/>
      <c r="BF36" s="2077"/>
      <c r="BG36" s="2095"/>
      <c r="BH36" s="2096"/>
      <c r="BI36" s="2096"/>
      <c r="BJ36" s="2076"/>
      <c r="BK36" s="2076"/>
      <c r="BL36" s="2076"/>
      <c r="BM36" s="2076"/>
      <c r="BN36" s="2076"/>
      <c r="BO36" s="2076"/>
      <c r="BP36" s="2076"/>
      <c r="BQ36" s="2076"/>
      <c r="BR36" s="2076"/>
      <c r="BS36" s="2076"/>
      <c r="BT36" s="2076"/>
      <c r="BU36" s="2076"/>
      <c r="BV36" s="2077"/>
      <c r="BW36" s="2095"/>
      <c r="BX36" s="2096"/>
      <c r="BY36" s="2137"/>
      <c r="CA36" s="2154"/>
      <c r="CB36" s="2155"/>
      <c r="CC36" s="2155"/>
      <c r="CD36" s="2155"/>
      <c r="CE36" s="2155"/>
      <c r="CF36" s="2161"/>
      <c r="CG36" s="2161"/>
      <c r="CH36" s="2161"/>
      <c r="CI36" s="2161"/>
      <c r="CJ36" s="2161"/>
      <c r="CK36" s="2159"/>
      <c r="CL36" s="2159"/>
      <c r="CM36" s="2159"/>
      <c r="CN36" s="2159"/>
      <c r="CO36" s="2159"/>
      <c r="CP36" s="2159"/>
      <c r="CQ36" s="2159"/>
      <c r="CR36" s="2159"/>
      <c r="CS36" s="2159"/>
      <c r="CT36" s="2159"/>
      <c r="CU36" s="2159"/>
      <c r="CV36" s="2159"/>
      <c r="CW36" s="2159"/>
      <c r="CX36" s="2159"/>
      <c r="CY36" s="2159"/>
      <c r="CZ36" s="2159"/>
      <c r="DA36" s="2159"/>
      <c r="DB36" s="2159"/>
      <c r="DC36" s="2160"/>
      <c r="DD36" s="2160"/>
      <c r="DE36" s="2160"/>
      <c r="DF36" s="2160"/>
      <c r="DG36" s="2160"/>
      <c r="DH36" s="2160"/>
      <c r="DI36" s="2132"/>
      <c r="DJ36" s="2132"/>
      <c r="DK36" s="2132"/>
      <c r="DL36" s="2132"/>
      <c r="DM36" s="2132"/>
      <c r="DN36" s="2132"/>
      <c r="DO36" s="2132"/>
      <c r="DP36" s="2132"/>
      <c r="DQ36" s="2132"/>
      <c r="DR36" s="2132"/>
      <c r="DS36" s="2132"/>
      <c r="DT36" s="2132"/>
      <c r="DU36" s="2132"/>
      <c r="DV36" s="2132"/>
      <c r="DW36" s="2132"/>
      <c r="DX36" s="2132"/>
      <c r="DY36" s="2132"/>
      <c r="DZ36" s="2132"/>
      <c r="EA36" s="2132"/>
      <c r="EB36" s="2132"/>
      <c r="EC36" s="2132"/>
      <c r="ED36" s="2132"/>
      <c r="EE36" s="2132"/>
      <c r="EF36" s="2132"/>
      <c r="EG36" s="2132"/>
      <c r="EH36" s="2143"/>
      <c r="EI36" s="2144"/>
      <c r="EJ36" s="2145"/>
      <c r="EK36" s="2146"/>
    </row>
    <row r="37" spans="1:141" ht="4.5" customHeight="1">
      <c r="A37" s="2126"/>
      <c r="B37" s="2127"/>
      <c r="C37" s="2127"/>
      <c r="D37" s="2127"/>
      <c r="E37" s="2127"/>
      <c r="F37" s="2127"/>
      <c r="G37" s="2127"/>
      <c r="H37" s="2127"/>
      <c r="I37" s="2127"/>
      <c r="J37" s="2127"/>
      <c r="K37" s="2076"/>
      <c r="L37" s="2076"/>
      <c r="M37" s="2076"/>
      <c r="N37" s="2076"/>
      <c r="O37" s="2076"/>
      <c r="P37" s="2076"/>
      <c r="Q37" s="2076"/>
      <c r="R37" s="2076"/>
      <c r="S37" s="2076"/>
      <c r="T37" s="2076"/>
      <c r="U37" s="2076"/>
      <c r="V37" s="2076"/>
      <c r="W37" s="2076"/>
      <c r="X37" s="2076"/>
      <c r="Y37" s="2076"/>
      <c r="Z37" s="2076"/>
      <c r="AA37" s="2076"/>
      <c r="AB37" s="2076"/>
      <c r="AC37" s="2076"/>
      <c r="AD37" s="2076"/>
      <c r="AE37" s="2076"/>
      <c r="AF37" s="2076"/>
      <c r="AG37" s="2076"/>
      <c r="AH37" s="2076"/>
      <c r="AI37" s="2076"/>
      <c r="AJ37" s="2076"/>
      <c r="AK37" s="2076"/>
      <c r="AL37" s="2076"/>
      <c r="AM37" s="2076"/>
      <c r="AN37" s="2076"/>
      <c r="AO37" s="2077"/>
      <c r="AP37" s="2095"/>
      <c r="AQ37" s="2096"/>
      <c r="AR37" s="2096"/>
      <c r="AS37" s="2076"/>
      <c r="AT37" s="2076"/>
      <c r="AU37" s="2076"/>
      <c r="AV37" s="2076"/>
      <c r="AW37" s="2076"/>
      <c r="AX37" s="2076"/>
      <c r="AY37" s="2076"/>
      <c r="AZ37" s="2076"/>
      <c r="BA37" s="2076"/>
      <c r="BB37" s="2076"/>
      <c r="BC37" s="2076"/>
      <c r="BD37" s="2076"/>
      <c r="BE37" s="2076"/>
      <c r="BF37" s="2077"/>
      <c r="BG37" s="2095"/>
      <c r="BH37" s="2096"/>
      <c r="BI37" s="2096"/>
      <c r="BJ37" s="2076"/>
      <c r="BK37" s="2076"/>
      <c r="BL37" s="2076"/>
      <c r="BM37" s="2076"/>
      <c r="BN37" s="2076"/>
      <c r="BO37" s="2076"/>
      <c r="BP37" s="2076"/>
      <c r="BQ37" s="2076"/>
      <c r="BR37" s="2076"/>
      <c r="BS37" s="2076"/>
      <c r="BT37" s="2076"/>
      <c r="BU37" s="2076"/>
      <c r="BV37" s="2077"/>
      <c r="BW37" s="2095"/>
      <c r="BX37" s="2096"/>
      <c r="BY37" s="2137"/>
      <c r="CA37" s="2154"/>
      <c r="CB37" s="2155"/>
      <c r="CC37" s="2155"/>
      <c r="CD37" s="2155"/>
      <c r="CE37" s="2155"/>
      <c r="CF37" s="2161" t="s">
        <v>410</v>
      </c>
      <c r="CG37" s="2161"/>
      <c r="CH37" s="2161"/>
      <c r="CI37" s="2161"/>
      <c r="CJ37" s="2161"/>
      <c r="CK37" s="2159" t="s">
        <v>407</v>
      </c>
      <c r="CL37" s="2159"/>
      <c r="CM37" s="2159"/>
      <c r="CN37" s="2159"/>
      <c r="CO37" s="2159"/>
      <c r="CP37" s="2159"/>
      <c r="CQ37" s="2159"/>
      <c r="CR37" s="2159"/>
      <c r="CS37" s="2159"/>
      <c r="CT37" s="2159"/>
      <c r="CU37" s="2159"/>
      <c r="CV37" s="2159"/>
      <c r="CW37" s="2159"/>
      <c r="CX37" s="2159"/>
      <c r="CY37" s="2159"/>
      <c r="CZ37" s="2159"/>
      <c r="DA37" s="2159"/>
      <c r="DB37" s="2159"/>
      <c r="DC37" s="2160" t="s">
        <v>696</v>
      </c>
      <c r="DD37" s="2160"/>
      <c r="DE37" s="2160"/>
      <c r="DF37" s="2160"/>
      <c r="DG37" s="2160"/>
      <c r="DH37" s="2160"/>
      <c r="DI37" s="2132"/>
      <c r="DJ37" s="2132"/>
      <c r="DK37" s="2132"/>
      <c r="DL37" s="2132"/>
      <c r="DM37" s="2132"/>
      <c r="DN37" s="2132"/>
      <c r="DO37" s="2132"/>
      <c r="DP37" s="2132"/>
      <c r="DQ37" s="2132"/>
      <c r="DR37" s="2132"/>
      <c r="DS37" s="2132"/>
      <c r="DT37" s="2132"/>
      <c r="DU37" s="2132"/>
      <c r="DV37" s="2132"/>
      <c r="DW37" s="2132"/>
      <c r="DX37" s="2132"/>
      <c r="DY37" s="2132"/>
      <c r="DZ37" s="2132"/>
      <c r="EA37" s="2132"/>
      <c r="EB37" s="2132"/>
      <c r="EC37" s="2132"/>
      <c r="ED37" s="2132"/>
      <c r="EE37" s="2132"/>
      <c r="EF37" s="2132"/>
      <c r="EG37" s="2132"/>
      <c r="EH37" s="2143"/>
      <c r="EI37" s="2144"/>
      <c r="EJ37" s="2145"/>
      <c r="EK37" s="2146"/>
    </row>
    <row r="38" spans="1:141" ht="4.5" customHeight="1">
      <c r="A38" s="2126"/>
      <c r="B38" s="2127"/>
      <c r="C38" s="2127"/>
      <c r="D38" s="2127"/>
      <c r="E38" s="2127"/>
      <c r="F38" s="2127"/>
      <c r="G38" s="2127"/>
      <c r="H38" s="2127"/>
      <c r="I38" s="2127"/>
      <c r="J38" s="2127"/>
      <c r="K38" s="2076"/>
      <c r="L38" s="2076"/>
      <c r="M38" s="2076"/>
      <c r="N38" s="2076"/>
      <c r="O38" s="2076"/>
      <c r="P38" s="2076"/>
      <c r="Q38" s="2076"/>
      <c r="R38" s="2076"/>
      <c r="S38" s="2076"/>
      <c r="T38" s="2076"/>
      <c r="U38" s="2076"/>
      <c r="V38" s="2076"/>
      <c r="W38" s="2076"/>
      <c r="X38" s="2076"/>
      <c r="Y38" s="2076"/>
      <c r="Z38" s="2076"/>
      <c r="AA38" s="2076"/>
      <c r="AB38" s="2076"/>
      <c r="AC38" s="2076"/>
      <c r="AD38" s="2076"/>
      <c r="AE38" s="2076"/>
      <c r="AF38" s="2076"/>
      <c r="AG38" s="2076"/>
      <c r="AH38" s="2076"/>
      <c r="AI38" s="2076"/>
      <c r="AJ38" s="2076"/>
      <c r="AK38" s="2076"/>
      <c r="AL38" s="2076"/>
      <c r="AM38" s="2076"/>
      <c r="AN38" s="2076"/>
      <c r="AO38" s="2077"/>
      <c r="AP38" s="2095"/>
      <c r="AQ38" s="2096"/>
      <c r="AR38" s="2096"/>
      <c r="AS38" s="2076"/>
      <c r="AT38" s="2076"/>
      <c r="AU38" s="2076"/>
      <c r="AV38" s="2076"/>
      <c r="AW38" s="2076"/>
      <c r="AX38" s="2076"/>
      <c r="AY38" s="2076"/>
      <c r="AZ38" s="2076"/>
      <c r="BA38" s="2076"/>
      <c r="BB38" s="2076"/>
      <c r="BC38" s="2076"/>
      <c r="BD38" s="2076"/>
      <c r="BE38" s="2076"/>
      <c r="BF38" s="2077"/>
      <c r="BG38" s="2095"/>
      <c r="BH38" s="2096"/>
      <c r="BI38" s="2096"/>
      <c r="BJ38" s="2076"/>
      <c r="BK38" s="2076"/>
      <c r="BL38" s="2076"/>
      <c r="BM38" s="2076"/>
      <c r="BN38" s="2076"/>
      <c r="BO38" s="2076"/>
      <c r="BP38" s="2076"/>
      <c r="BQ38" s="2076"/>
      <c r="BR38" s="2076"/>
      <c r="BS38" s="2076"/>
      <c r="BT38" s="2076"/>
      <c r="BU38" s="2076"/>
      <c r="BV38" s="2077"/>
      <c r="BW38" s="2095"/>
      <c r="BX38" s="2096"/>
      <c r="BY38" s="2137"/>
      <c r="CA38" s="2154"/>
      <c r="CB38" s="2155"/>
      <c r="CC38" s="2155"/>
      <c r="CD38" s="2155"/>
      <c r="CE38" s="2155"/>
      <c r="CF38" s="2161"/>
      <c r="CG38" s="2161"/>
      <c r="CH38" s="2161"/>
      <c r="CI38" s="2161"/>
      <c r="CJ38" s="2161"/>
      <c r="CK38" s="2159"/>
      <c r="CL38" s="2159"/>
      <c r="CM38" s="2159"/>
      <c r="CN38" s="2159"/>
      <c r="CO38" s="2159"/>
      <c r="CP38" s="2159"/>
      <c r="CQ38" s="2159"/>
      <c r="CR38" s="2159"/>
      <c r="CS38" s="2159"/>
      <c r="CT38" s="2159"/>
      <c r="CU38" s="2159"/>
      <c r="CV38" s="2159"/>
      <c r="CW38" s="2159"/>
      <c r="CX38" s="2159"/>
      <c r="CY38" s="2159"/>
      <c r="CZ38" s="2159"/>
      <c r="DA38" s="2159"/>
      <c r="DB38" s="2159"/>
      <c r="DC38" s="2160"/>
      <c r="DD38" s="2160"/>
      <c r="DE38" s="2160"/>
      <c r="DF38" s="2160"/>
      <c r="DG38" s="2160"/>
      <c r="DH38" s="2160"/>
      <c r="DI38" s="2132"/>
      <c r="DJ38" s="2132"/>
      <c r="DK38" s="2132"/>
      <c r="DL38" s="2132"/>
      <c r="DM38" s="2132"/>
      <c r="DN38" s="2132"/>
      <c r="DO38" s="2132"/>
      <c r="DP38" s="2132"/>
      <c r="DQ38" s="2132"/>
      <c r="DR38" s="2132"/>
      <c r="DS38" s="2132"/>
      <c r="DT38" s="2132"/>
      <c r="DU38" s="2132"/>
      <c r="DV38" s="2132"/>
      <c r="DW38" s="2132"/>
      <c r="DX38" s="2132"/>
      <c r="DY38" s="2132"/>
      <c r="DZ38" s="2132"/>
      <c r="EA38" s="2132"/>
      <c r="EB38" s="2132"/>
      <c r="EC38" s="2132"/>
      <c r="ED38" s="2132"/>
      <c r="EE38" s="2132"/>
      <c r="EF38" s="2132"/>
      <c r="EG38" s="2132"/>
      <c r="EH38" s="2143"/>
      <c r="EI38" s="2144"/>
      <c r="EJ38" s="2145"/>
      <c r="EK38" s="2146"/>
    </row>
    <row r="39" spans="1:141" ht="4.5" customHeight="1">
      <c r="A39" s="2126"/>
      <c r="B39" s="2127"/>
      <c r="C39" s="2127"/>
      <c r="D39" s="2127"/>
      <c r="E39" s="2127"/>
      <c r="F39" s="2127"/>
      <c r="G39" s="2127"/>
      <c r="H39" s="2127"/>
      <c r="I39" s="2127"/>
      <c r="J39" s="2127"/>
      <c r="K39" s="2076"/>
      <c r="L39" s="2076"/>
      <c r="M39" s="2076"/>
      <c r="N39" s="2076"/>
      <c r="O39" s="2076"/>
      <c r="P39" s="2076"/>
      <c r="Q39" s="2076"/>
      <c r="R39" s="2076"/>
      <c r="S39" s="2076"/>
      <c r="T39" s="2076"/>
      <c r="U39" s="2076"/>
      <c r="V39" s="2076"/>
      <c r="W39" s="2076"/>
      <c r="X39" s="2076"/>
      <c r="Y39" s="2076"/>
      <c r="Z39" s="2076"/>
      <c r="AA39" s="2076"/>
      <c r="AB39" s="2076"/>
      <c r="AC39" s="2076"/>
      <c r="AD39" s="2076"/>
      <c r="AE39" s="2076"/>
      <c r="AF39" s="2076"/>
      <c r="AG39" s="2076"/>
      <c r="AH39" s="2076"/>
      <c r="AI39" s="2076"/>
      <c r="AJ39" s="2076"/>
      <c r="AK39" s="2076"/>
      <c r="AL39" s="2076"/>
      <c r="AM39" s="2076"/>
      <c r="AN39" s="2076"/>
      <c r="AO39" s="2077"/>
      <c r="AP39" s="2095"/>
      <c r="AQ39" s="2096"/>
      <c r="AR39" s="2096"/>
      <c r="AS39" s="2076"/>
      <c r="AT39" s="2076"/>
      <c r="AU39" s="2076"/>
      <c r="AV39" s="2076"/>
      <c r="AW39" s="2076"/>
      <c r="AX39" s="2076"/>
      <c r="AY39" s="2076"/>
      <c r="AZ39" s="2076"/>
      <c r="BA39" s="2076"/>
      <c r="BB39" s="2076"/>
      <c r="BC39" s="2076"/>
      <c r="BD39" s="2076"/>
      <c r="BE39" s="2076"/>
      <c r="BF39" s="2077"/>
      <c r="BG39" s="2095"/>
      <c r="BH39" s="2096"/>
      <c r="BI39" s="2096"/>
      <c r="BJ39" s="2076"/>
      <c r="BK39" s="2076"/>
      <c r="BL39" s="2076"/>
      <c r="BM39" s="2076"/>
      <c r="BN39" s="2076"/>
      <c r="BO39" s="2076"/>
      <c r="BP39" s="2076"/>
      <c r="BQ39" s="2076"/>
      <c r="BR39" s="2076"/>
      <c r="BS39" s="2076"/>
      <c r="BT39" s="2076"/>
      <c r="BU39" s="2076"/>
      <c r="BV39" s="2077"/>
      <c r="BW39" s="2095"/>
      <c r="BX39" s="2096"/>
      <c r="BY39" s="2137"/>
      <c r="CA39" s="2154"/>
      <c r="CB39" s="2155"/>
      <c r="CC39" s="2155"/>
      <c r="CD39" s="2155"/>
      <c r="CE39" s="2155"/>
      <c r="CF39" s="2161"/>
      <c r="CG39" s="2161"/>
      <c r="CH39" s="2161"/>
      <c r="CI39" s="2161"/>
      <c r="CJ39" s="2161"/>
      <c r="CK39" s="2159"/>
      <c r="CL39" s="2159"/>
      <c r="CM39" s="2159"/>
      <c r="CN39" s="2159"/>
      <c r="CO39" s="2159"/>
      <c r="CP39" s="2159"/>
      <c r="CQ39" s="2159"/>
      <c r="CR39" s="2159"/>
      <c r="CS39" s="2159"/>
      <c r="CT39" s="2159"/>
      <c r="CU39" s="2159"/>
      <c r="CV39" s="2159"/>
      <c r="CW39" s="2159"/>
      <c r="CX39" s="2159"/>
      <c r="CY39" s="2159"/>
      <c r="CZ39" s="2159"/>
      <c r="DA39" s="2159"/>
      <c r="DB39" s="2159"/>
      <c r="DC39" s="2160"/>
      <c r="DD39" s="2160"/>
      <c r="DE39" s="2160"/>
      <c r="DF39" s="2160"/>
      <c r="DG39" s="2160"/>
      <c r="DH39" s="2160"/>
      <c r="DI39" s="2132"/>
      <c r="DJ39" s="2132"/>
      <c r="DK39" s="2132"/>
      <c r="DL39" s="2132"/>
      <c r="DM39" s="2132"/>
      <c r="DN39" s="2132"/>
      <c r="DO39" s="2132"/>
      <c r="DP39" s="2132"/>
      <c r="DQ39" s="2132"/>
      <c r="DR39" s="2132"/>
      <c r="DS39" s="2132"/>
      <c r="DT39" s="2132"/>
      <c r="DU39" s="2132"/>
      <c r="DV39" s="2132"/>
      <c r="DW39" s="2132"/>
      <c r="DX39" s="2132"/>
      <c r="DY39" s="2132"/>
      <c r="DZ39" s="2132"/>
      <c r="EA39" s="2132"/>
      <c r="EB39" s="2132"/>
      <c r="EC39" s="2132"/>
      <c r="ED39" s="2132"/>
      <c r="EE39" s="2132"/>
      <c r="EF39" s="2132"/>
      <c r="EG39" s="2132"/>
      <c r="EH39" s="2143"/>
      <c r="EI39" s="2144"/>
      <c r="EJ39" s="2145"/>
      <c r="EK39" s="2146"/>
    </row>
    <row r="40" spans="1:141" ht="4.5" customHeight="1">
      <c r="A40" s="2126"/>
      <c r="B40" s="2127"/>
      <c r="C40" s="2127"/>
      <c r="D40" s="2127"/>
      <c r="E40" s="2127"/>
      <c r="F40" s="2127"/>
      <c r="G40" s="2127"/>
      <c r="H40" s="2127"/>
      <c r="I40" s="2127"/>
      <c r="J40" s="2127"/>
      <c r="K40" s="2076"/>
      <c r="L40" s="2076"/>
      <c r="M40" s="2076"/>
      <c r="N40" s="2076"/>
      <c r="O40" s="2076"/>
      <c r="P40" s="2076"/>
      <c r="Q40" s="2076"/>
      <c r="R40" s="2076"/>
      <c r="S40" s="2076"/>
      <c r="T40" s="2076"/>
      <c r="U40" s="2076"/>
      <c r="V40" s="2076"/>
      <c r="W40" s="2076"/>
      <c r="X40" s="2076"/>
      <c r="Y40" s="2076"/>
      <c r="Z40" s="2076"/>
      <c r="AA40" s="2076"/>
      <c r="AB40" s="2076"/>
      <c r="AC40" s="2076"/>
      <c r="AD40" s="2076"/>
      <c r="AE40" s="2076"/>
      <c r="AF40" s="2076"/>
      <c r="AG40" s="2076"/>
      <c r="AH40" s="2076"/>
      <c r="AI40" s="2076"/>
      <c r="AJ40" s="2076"/>
      <c r="AK40" s="2076"/>
      <c r="AL40" s="2076"/>
      <c r="AM40" s="2076"/>
      <c r="AN40" s="2076"/>
      <c r="AO40" s="2077"/>
      <c r="AP40" s="2095"/>
      <c r="AQ40" s="2096"/>
      <c r="AR40" s="2096"/>
      <c r="AS40" s="2076"/>
      <c r="AT40" s="2076"/>
      <c r="AU40" s="2076"/>
      <c r="AV40" s="2076"/>
      <c r="AW40" s="2076"/>
      <c r="AX40" s="2076"/>
      <c r="AY40" s="2076"/>
      <c r="AZ40" s="2076"/>
      <c r="BA40" s="2076"/>
      <c r="BB40" s="2076"/>
      <c r="BC40" s="2076"/>
      <c r="BD40" s="2076"/>
      <c r="BE40" s="2076"/>
      <c r="BF40" s="2077"/>
      <c r="BG40" s="2095"/>
      <c r="BH40" s="2096"/>
      <c r="BI40" s="2096"/>
      <c r="BJ40" s="2076"/>
      <c r="BK40" s="2076"/>
      <c r="BL40" s="2076"/>
      <c r="BM40" s="2076"/>
      <c r="BN40" s="2076"/>
      <c r="BO40" s="2076"/>
      <c r="BP40" s="2076"/>
      <c r="BQ40" s="2076"/>
      <c r="BR40" s="2076"/>
      <c r="BS40" s="2076"/>
      <c r="BT40" s="2076"/>
      <c r="BU40" s="2076"/>
      <c r="BV40" s="2077"/>
      <c r="BW40" s="2095"/>
      <c r="BX40" s="2096"/>
      <c r="BY40" s="2137"/>
      <c r="CA40" s="2154"/>
      <c r="CB40" s="2155"/>
      <c r="CC40" s="2155"/>
      <c r="CD40" s="2155"/>
      <c r="CE40" s="2155"/>
      <c r="CF40" s="2161"/>
      <c r="CG40" s="2161"/>
      <c r="CH40" s="2161"/>
      <c r="CI40" s="2161"/>
      <c r="CJ40" s="2161"/>
      <c r="CK40" s="2159"/>
      <c r="CL40" s="2159"/>
      <c r="CM40" s="2159"/>
      <c r="CN40" s="2159"/>
      <c r="CO40" s="2159"/>
      <c r="CP40" s="2159"/>
      <c r="CQ40" s="2159"/>
      <c r="CR40" s="2159"/>
      <c r="CS40" s="2159"/>
      <c r="CT40" s="2159"/>
      <c r="CU40" s="2159"/>
      <c r="CV40" s="2159"/>
      <c r="CW40" s="2159"/>
      <c r="CX40" s="2159"/>
      <c r="CY40" s="2159"/>
      <c r="CZ40" s="2159"/>
      <c r="DA40" s="2159"/>
      <c r="DB40" s="2159"/>
      <c r="DC40" s="2160"/>
      <c r="DD40" s="2160"/>
      <c r="DE40" s="2160"/>
      <c r="DF40" s="2160"/>
      <c r="DG40" s="2160"/>
      <c r="DH40" s="2160"/>
      <c r="DI40" s="2132"/>
      <c r="DJ40" s="2132"/>
      <c r="DK40" s="2132"/>
      <c r="DL40" s="2132"/>
      <c r="DM40" s="2132"/>
      <c r="DN40" s="2132"/>
      <c r="DO40" s="2132"/>
      <c r="DP40" s="2132"/>
      <c r="DQ40" s="2132"/>
      <c r="DR40" s="2132"/>
      <c r="DS40" s="2132"/>
      <c r="DT40" s="2132"/>
      <c r="DU40" s="2132"/>
      <c r="DV40" s="2132"/>
      <c r="DW40" s="2132"/>
      <c r="DX40" s="2132"/>
      <c r="DY40" s="2132"/>
      <c r="DZ40" s="2132"/>
      <c r="EA40" s="2132"/>
      <c r="EB40" s="2132"/>
      <c r="EC40" s="2132"/>
      <c r="ED40" s="2132"/>
      <c r="EE40" s="2132"/>
      <c r="EF40" s="2132"/>
      <c r="EG40" s="2132"/>
      <c r="EH40" s="2143"/>
      <c r="EI40" s="2144"/>
      <c r="EJ40" s="2145"/>
      <c r="EK40" s="2146"/>
    </row>
    <row r="41" spans="1:141" ht="4.5" customHeight="1">
      <c r="A41" s="2126"/>
      <c r="B41" s="2127"/>
      <c r="C41" s="2127"/>
      <c r="D41" s="2127"/>
      <c r="E41" s="2127"/>
      <c r="F41" s="2127"/>
      <c r="G41" s="2127"/>
      <c r="H41" s="2127"/>
      <c r="I41" s="2127"/>
      <c r="J41" s="2127"/>
      <c r="K41" s="2076"/>
      <c r="L41" s="2076"/>
      <c r="M41" s="2076"/>
      <c r="N41" s="2076"/>
      <c r="O41" s="2076"/>
      <c r="P41" s="2076"/>
      <c r="Q41" s="2076"/>
      <c r="R41" s="2076"/>
      <c r="S41" s="2076"/>
      <c r="T41" s="2076"/>
      <c r="U41" s="2076"/>
      <c r="V41" s="2076"/>
      <c r="W41" s="2076"/>
      <c r="X41" s="2076"/>
      <c r="Y41" s="2076"/>
      <c r="Z41" s="2076"/>
      <c r="AA41" s="2076"/>
      <c r="AB41" s="2076"/>
      <c r="AC41" s="2076"/>
      <c r="AD41" s="2076"/>
      <c r="AE41" s="2076"/>
      <c r="AF41" s="2076"/>
      <c r="AG41" s="2076"/>
      <c r="AH41" s="2076"/>
      <c r="AI41" s="2076"/>
      <c r="AJ41" s="2076"/>
      <c r="AK41" s="2076"/>
      <c r="AL41" s="2076"/>
      <c r="AM41" s="2076"/>
      <c r="AN41" s="2076"/>
      <c r="AO41" s="2077"/>
      <c r="AP41" s="2095"/>
      <c r="AQ41" s="2096"/>
      <c r="AR41" s="2096"/>
      <c r="AS41" s="2076"/>
      <c r="AT41" s="2076"/>
      <c r="AU41" s="2076"/>
      <c r="AV41" s="2076"/>
      <c r="AW41" s="2076"/>
      <c r="AX41" s="2076"/>
      <c r="AY41" s="2076"/>
      <c r="AZ41" s="2076"/>
      <c r="BA41" s="2076"/>
      <c r="BB41" s="2076"/>
      <c r="BC41" s="2076"/>
      <c r="BD41" s="2076"/>
      <c r="BE41" s="2076"/>
      <c r="BF41" s="2077"/>
      <c r="BG41" s="2095"/>
      <c r="BH41" s="2096"/>
      <c r="BI41" s="2096"/>
      <c r="BJ41" s="2076"/>
      <c r="BK41" s="2076"/>
      <c r="BL41" s="2076"/>
      <c r="BM41" s="2076"/>
      <c r="BN41" s="2076"/>
      <c r="BO41" s="2076"/>
      <c r="BP41" s="2076"/>
      <c r="BQ41" s="2076"/>
      <c r="BR41" s="2076"/>
      <c r="BS41" s="2076"/>
      <c r="BT41" s="2076"/>
      <c r="BU41" s="2076"/>
      <c r="BV41" s="2077"/>
      <c r="BW41" s="2095"/>
      <c r="BX41" s="2096"/>
      <c r="BY41" s="2137"/>
      <c r="CA41" s="2154"/>
      <c r="CB41" s="2155"/>
      <c r="CC41" s="2155"/>
      <c r="CD41" s="2155"/>
      <c r="CE41" s="2155"/>
      <c r="CF41" s="2161"/>
      <c r="CG41" s="2161"/>
      <c r="CH41" s="2161"/>
      <c r="CI41" s="2161"/>
      <c r="CJ41" s="2161"/>
      <c r="CK41" s="2159"/>
      <c r="CL41" s="2159"/>
      <c r="CM41" s="2159"/>
      <c r="CN41" s="2159"/>
      <c r="CO41" s="2159"/>
      <c r="CP41" s="2159"/>
      <c r="CQ41" s="2159"/>
      <c r="CR41" s="2159"/>
      <c r="CS41" s="2159"/>
      <c r="CT41" s="2159"/>
      <c r="CU41" s="2159"/>
      <c r="CV41" s="2159"/>
      <c r="CW41" s="2159"/>
      <c r="CX41" s="2159"/>
      <c r="CY41" s="2159"/>
      <c r="CZ41" s="2159"/>
      <c r="DA41" s="2159"/>
      <c r="DB41" s="2159"/>
      <c r="DC41" s="2160"/>
      <c r="DD41" s="2160"/>
      <c r="DE41" s="2160"/>
      <c r="DF41" s="2160"/>
      <c r="DG41" s="2160"/>
      <c r="DH41" s="2160"/>
      <c r="DI41" s="2132"/>
      <c r="DJ41" s="2132"/>
      <c r="DK41" s="2132"/>
      <c r="DL41" s="2132"/>
      <c r="DM41" s="2132"/>
      <c r="DN41" s="2132"/>
      <c r="DO41" s="2132"/>
      <c r="DP41" s="2132"/>
      <c r="DQ41" s="2132"/>
      <c r="DR41" s="2132"/>
      <c r="DS41" s="2132"/>
      <c r="DT41" s="2132"/>
      <c r="DU41" s="2132"/>
      <c r="DV41" s="2132"/>
      <c r="DW41" s="2132"/>
      <c r="DX41" s="2132"/>
      <c r="DY41" s="2132"/>
      <c r="DZ41" s="2132"/>
      <c r="EA41" s="2132"/>
      <c r="EB41" s="2132"/>
      <c r="EC41" s="2132"/>
      <c r="ED41" s="2132"/>
      <c r="EE41" s="2132"/>
      <c r="EF41" s="2132"/>
      <c r="EG41" s="2132"/>
      <c r="EH41" s="2143"/>
      <c r="EI41" s="2144"/>
      <c r="EJ41" s="2145"/>
      <c r="EK41" s="2146"/>
    </row>
    <row r="42" spans="1:141" ht="4.5" customHeight="1">
      <c r="A42" s="2126"/>
      <c r="B42" s="2127"/>
      <c r="C42" s="2127"/>
      <c r="D42" s="2127"/>
      <c r="E42" s="2127"/>
      <c r="F42" s="2127"/>
      <c r="G42" s="2127"/>
      <c r="H42" s="2127"/>
      <c r="I42" s="2127"/>
      <c r="J42" s="2127"/>
      <c r="K42" s="2076"/>
      <c r="L42" s="2076"/>
      <c r="M42" s="2076"/>
      <c r="N42" s="2076"/>
      <c r="O42" s="2076"/>
      <c r="P42" s="2076"/>
      <c r="Q42" s="2076"/>
      <c r="R42" s="2076"/>
      <c r="S42" s="2076"/>
      <c r="T42" s="2076"/>
      <c r="U42" s="2076"/>
      <c r="V42" s="2076"/>
      <c r="W42" s="2076"/>
      <c r="X42" s="2076"/>
      <c r="Y42" s="2076"/>
      <c r="Z42" s="2076"/>
      <c r="AA42" s="2076"/>
      <c r="AB42" s="2076"/>
      <c r="AC42" s="2076"/>
      <c r="AD42" s="2076"/>
      <c r="AE42" s="2076"/>
      <c r="AF42" s="2076"/>
      <c r="AG42" s="2076"/>
      <c r="AH42" s="2076"/>
      <c r="AI42" s="2076"/>
      <c r="AJ42" s="2076"/>
      <c r="AK42" s="2076"/>
      <c r="AL42" s="2076"/>
      <c r="AM42" s="2076"/>
      <c r="AN42" s="2076"/>
      <c r="AO42" s="2077"/>
      <c r="AP42" s="2095"/>
      <c r="AQ42" s="2096"/>
      <c r="AR42" s="2096"/>
      <c r="AS42" s="2076"/>
      <c r="AT42" s="2076"/>
      <c r="AU42" s="2076"/>
      <c r="AV42" s="2076"/>
      <c r="AW42" s="2076"/>
      <c r="AX42" s="2076"/>
      <c r="AY42" s="2076"/>
      <c r="AZ42" s="2076"/>
      <c r="BA42" s="2076"/>
      <c r="BB42" s="2076"/>
      <c r="BC42" s="2076"/>
      <c r="BD42" s="2076"/>
      <c r="BE42" s="2076"/>
      <c r="BF42" s="2077"/>
      <c r="BG42" s="2095"/>
      <c r="BH42" s="2096"/>
      <c r="BI42" s="2096"/>
      <c r="BJ42" s="2076"/>
      <c r="BK42" s="2076"/>
      <c r="BL42" s="2076"/>
      <c r="BM42" s="2076"/>
      <c r="BN42" s="2076"/>
      <c r="BO42" s="2076"/>
      <c r="BP42" s="2076"/>
      <c r="BQ42" s="2076"/>
      <c r="BR42" s="2076"/>
      <c r="BS42" s="2076"/>
      <c r="BT42" s="2076"/>
      <c r="BU42" s="2076"/>
      <c r="BV42" s="2077"/>
      <c r="BW42" s="2095"/>
      <c r="BX42" s="2096"/>
      <c r="BY42" s="2137"/>
      <c r="CA42" s="2154"/>
      <c r="CB42" s="2155"/>
      <c r="CC42" s="2155"/>
      <c r="CD42" s="2155"/>
      <c r="CE42" s="2155"/>
      <c r="CF42" s="2161"/>
      <c r="CG42" s="2161"/>
      <c r="CH42" s="2161"/>
      <c r="CI42" s="2161"/>
      <c r="CJ42" s="2161"/>
      <c r="CK42" s="2158" t="s">
        <v>408</v>
      </c>
      <c r="CL42" s="2159"/>
      <c r="CM42" s="2159"/>
      <c r="CN42" s="2159"/>
      <c r="CO42" s="2159"/>
      <c r="CP42" s="2159"/>
      <c r="CQ42" s="2159"/>
      <c r="CR42" s="2159"/>
      <c r="CS42" s="2159"/>
      <c r="CT42" s="2159"/>
      <c r="CU42" s="2159"/>
      <c r="CV42" s="2159"/>
      <c r="CW42" s="2159"/>
      <c r="CX42" s="2159"/>
      <c r="CY42" s="2159"/>
      <c r="CZ42" s="2159"/>
      <c r="DA42" s="2159"/>
      <c r="DB42" s="2159"/>
      <c r="DC42" s="2160" t="s">
        <v>697</v>
      </c>
      <c r="DD42" s="2160"/>
      <c r="DE42" s="2160"/>
      <c r="DF42" s="2160"/>
      <c r="DG42" s="2160"/>
      <c r="DH42" s="2160"/>
      <c r="DI42" s="2132"/>
      <c r="DJ42" s="2132"/>
      <c r="DK42" s="2132"/>
      <c r="DL42" s="2132"/>
      <c r="DM42" s="2132"/>
      <c r="DN42" s="2132"/>
      <c r="DO42" s="2132"/>
      <c r="DP42" s="2132"/>
      <c r="DQ42" s="2132"/>
      <c r="DR42" s="2132"/>
      <c r="DS42" s="2132"/>
      <c r="DT42" s="2132"/>
      <c r="DU42" s="2132"/>
      <c r="DV42" s="2132"/>
      <c r="DW42" s="2132"/>
      <c r="DX42" s="2132"/>
      <c r="DY42" s="2132"/>
      <c r="DZ42" s="2132"/>
      <c r="EA42" s="2132"/>
      <c r="EB42" s="2132"/>
      <c r="EC42" s="2132"/>
      <c r="ED42" s="2132"/>
      <c r="EE42" s="2132"/>
      <c r="EF42" s="2132"/>
      <c r="EG42" s="2132"/>
      <c r="EH42" s="2143"/>
      <c r="EI42" s="2144"/>
      <c r="EJ42" s="2145"/>
      <c r="EK42" s="2146"/>
    </row>
    <row r="43" spans="1:141" ht="4.5" customHeight="1">
      <c r="A43" s="2126"/>
      <c r="B43" s="2127"/>
      <c r="C43" s="2127"/>
      <c r="D43" s="2127"/>
      <c r="E43" s="2127"/>
      <c r="F43" s="2127"/>
      <c r="G43" s="2127"/>
      <c r="H43" s="2127"/>
      <c r="I43" s="2127"/>
      <c r="J43" s="2127"/>
      <c r="K43" s="2076"/>
      <c r="L43" s="2076"/>
      <c r="M43" s="2076"/>
      <c r="N43" s="2076"/>
      <c r="O43" s="2076"/>
      <c r="P43" s="2076"/>
      <c r="Q43" s="2076"/>
      <c r="R43" s="2076"/>
      <c r="S43" s="2076"/>
      <c r="T43" s="2076"/>
      <c r="U43" s="2076"/>
      <c r="V43" s="2076"/>
      <c r="W43" s="2076"/>
      <c r="X43" s="2076"/>
      <c r="Y43" s="2076"/>
      <c r="Z43" s="2076"/>
      <c r="AA43" s="2076"/>
      <c r="AB43" s="2076"/>
      <c r="AC43" s="2076"/>
      <c r="AD43" s="2076"/>
      <c r="AE43" s="2076"/>
      <c r="AF43" s="2076"/>
      <c r="AG43" s="2076"/>
      <c r="AH43" s="2076"/>
      <c r="AI43" s="2076"/>
      <c r="AJ43" s="2076"/>
      <c r="AK43" s="2076"/>
      <c r="AL43" s="2076"/>
      <c r="AM43" s="2076"/>
      <c r="AN43" s="2076"/>
      <c r="AO43" s="2077"/>
      <c r="AP43" s="2095"/>
      <c r="AQ43" s="2096"/>
      <c r="AR43" s="2096"/>
      <c r="AS43" s="2076"/>
      <c r="AT43" s="2076"/>
      <c r="AU43" s="2076"/>
      <c r="AV43" s="2076"/>
      <c r="AW43" s="2076"/>
      <c r="AX43" s="2076"/>
      <c r="AY43" s="2076"/>
      <c r="AZ43" s="2076"/>
      <c r="BA43" s="2076"/>
      <c r="BB43" s="2076"/>
      <c r="BC43" s="2076"/>
      <c r="BD43" s="2076"/>
      <c r="BE43" s="2076"/>
      <c r="BF43" s="2077"/>
      <c r="BG43" s="2095"/>
      <c r="BH43" s="2096"/>
      <c r="BI43" s="2096"/>
      <c r="BJ43" s="2076"/>
      <c r="BK43" s="2076"/>
      <c r="BL43" s="2076"/>
      <c r="BM43" s="2076"/>
      <c r="BN43" s="2076"/>
      <c r="BO43" s="2076"/>
      <c r="BP43" s="2076"/>
      <c r="BQ43" s="2076"/>
      <c r="BR43" s="2076"/>
      <c r="BS43" s="2076"/>
      <c r="BT43" s="2076"/>
      <c r="BU43" s="2076"/>
      <c r="BV43" s="2077"/>
      <c r="BW43" s="2095"/>
      <c r="BX43" s="2096"/>
      <c r="BY43" s="2137"/>
      <c r="CA43" s="2154"/>
      <c r="CB43" s="2155"/>
      <c r="CC43" s="2155"/>
      <c r="CD43" s="2155"/>
      <c r="CE43" s="2155"/>
      <c r="CF43" s="2161"/>
      <c r="CG43" s="2161"/>
      <c r="CH43" s="2161"/>
      <c r="CI43" s="2161"/>
      <c r="CJ43" s="2161"/>
      <c r="CK43" s="2159"/>
      <c r="CL43" s="2159"/>
      <c r="CM43" s="2159"/>
      <c r="CN43" s="2159"/>
      <c r="CO43" s="2159"/>
      <c r="CP43" s="2159"/>
      <c r="CQ43" s="2159"/>
      <c r="CR43" s="2159"/>
      <c r="CS43" s="2159"/>
      <c r="CT43" s="2159"/>
      <c r="CU43" s="2159"/>
      <c r="CV43" s="2159"/>
      <c r="CW43" s="2159"/>
      <c r="CX43" s="2159"/>
      <c r="CY43" s="2159"/>
      <c r="CZ43" s="2159"/>
      <c r="DA43" s="2159"/>
      <c r="DB43" s="2159"/>
      <c r="DC43" s="2160"/>
      <c r="DD43" s="2160"/>
      <c r="DE43" s="2160"/>
      <c r="DF43" s="2160"/>
      <c r="DG43" s="2160"/>
      <c r="DH43" s="2160"/>
      <c r="DI43" s="2132"/>
      <c r="DJ43" s="2132"/>
      <c r="DK43" s="2132"/>
      <c r="DL43" s="2132"/>
      <c r="DM43" s="2132"/>
      <c r="DN43" s="2132"/>
      <c r="DO43" s="2132"/>
      <c r="DP43" s="2132"/>
      <c r="DQ43" s="2132"/>
      <c r="DR43" s="2132"/>
      <c r="DS43" s="2132"/>
      <c r="DT43" s="2132"/>
      <c r="DU43" s="2132"/>
      <c r="DV43" s="2132"/>
      <c r="DW43" s="2132"/>
      <c r="DX43" s="2132"/>
      <c r="DY43" s="2132"/>
      <c r="DZ43" s="2132"/>
      <c r="EA43" s="2132"/>
      <c r="EB43" s="2132"/>
      <c r="EC43" s="2132"/>
      <c r="ED43" s="2132"/>
      <c r="EE43" s="2132"/>
      <c r="EF43" s="2132"/>
      <c r="EG43" s="2132"/>
      <c r="EH43" s="2143"/>
      <c r="EI43" s="2144"/>
      <c r="EJ43" s="2145"/>
      <c r="EK43" s="2146"/>
    </row>
    <row r="44" spans="1:141" ht="4.5" customHeight="1">
      <c r="A44" s="2126"/>
      <c r="B44" s="2127"/>
      <c r="C44" s="2127"/>
      <c r="D44" s="2127"/>
      <c r="E44" s="2127"/>
      <c r="F44" s="2127"/>
      <c r="G44" s="2127"/>
      <c r="H44" s="2127"/>
      <c r="I44" s="2127"/>
      <c r="J44" s="2127"/>
      <c r="K44" s="2076"/>
      <c r="L44" s="2076"/>
      <c r="M44" s="2076"/>
      <c r="N44" s="2076"/>
      <c r="O44" s="2076"/>
      <c r="P44" s="2076"/>
      <c r="Q44" s="2076"/>
      <c r="R44" s="2076"/>
      <c r="S44" s="2076"/>
      <c r="T44" s="2076"/>
      <c r="U44" s="2076"/>
      <c r="V44" s="2076"/>
      <c r="W44" s="2076"/>
      <c r="X44" s="2076"/>
      <c r="Y44" s="2076"/>
      <c r="Z44" s="2076"/>
      <c r="AA44" s="2076"/>
      <c r="AB44" s="2076"/>
      <c r="AC44" s="2076"/>
      <c r="AD44" s="2076"/>
      <c r="AE44" s="2076"/>
      <c r="AF44" s="2076"/>
      <c r="AG44" s="2076"/>
      <c r="AH44" s="2076"/>
      <c r="AI44" s="2076"/>
      <c r="AJ44" s="2076"/>
      <c r="AK44" s="2076"/>
      <c r="AL44" s="2076"/>
      <c r="AM44" s="2076"/>
      <c r="AN44" s="2076"/>
      <c r="AO44" s="2077"/>
      <c r="AP44" s="2095"/>
      <c r="AQ44" s="2096"/>
      <c r="AR44" s="2096"/>
      <c r="AS44" s="2076"/>
      <c r="AT44" s="2076"/>
      <c r="AU44" s="2076"/>
      <c r="AV44" s="2076"/>
      <c r="AW44" s="2076"/>
      <c r="AX44" s="2076"/>
      <c r="AY44" s="2076"/>
      <c r="AZ44" s="2076"/>
      <c r="BA44" s="2076"/>
      <c r="BB44" s="2076"/>
      <c r="BC44" s="2076"/>
      <c r="BD44" s="2076"/>
      <c r="BE44" s="2076"/>
      <c r="BF44" s="2077"/>
      <c r="BG44" s="2095"/>
      <c r="BH44" s="2096"/>
      <c r="BI44" s="2096"/>
      <c r="BJ44" s="2076"/>
      <c r="BK44" s="2076"/>
      <c r="BL44" s="2076"/>
      <c r="BM44" s="2076"/>
      <c r="BN44" s="2076"/>
      <c r="BO44" s="2076"/>
      <c r="BP44" s="2076"/>
      <c r="BQ44" s="2076"/>
      <c r="BR44" s="2076"/>
      <c r="BS44" s="2076"/>
      <c r="BT44" s="2076"/>
      <c r="BU44" s="2076"/>
      <c r="BV44" s="2077"/>
      <c r="BW44" s="2095"/>
      <c r="BX44" s="2096"/>
      <c r="BY44" s="2137"/>
      <c r="CA44" s="2154"/>
      <c r="CB44" s="2155"/>
      <c r="CC44" s="2155"/>
      <c r="CD44" s="2155"/>
      <c r="CE44" s="2155"/>
      <c r="CF44" s="2161"/>
      <c r="CG44" s="2161"/>
      <c r="CH44" s="2161"/>
      <c r="CI44" s="2161"/>
      <c r="CJ44" s="2161"/>
      <c r="CK44" s="2159"/>
      <c r="CL44" s="2159"/>
      <c r="CM44" s="2159"/>
      <c r="CN44" s="2159"/>
      <c r="CO44" s="2159"/>
      <c r="CP44" s="2159"/>
      <c r="CQ44" s="2159"/>
      <c r="CR44" s="2159"/>
      <c r="CS44" s="2159"/>
      <c r="CT44" s="2159"/>
      <c r="CU44" s="2159"/>
      <c r="CV44" s="2159"/>
      <c r="CW44" s="2159"/>
      <c r="CX44" s="2159"/>
      <c r="CY44" s="2159"/>
      <c r="CZ44" s="2159"/>
      <c r="DA44" s="2159"/>
      <c r="DB44" s="2159"/>
      <c r="DC44" s="2160"/>
      <c r="DD44" s="2160"/>
      <c r="DE44" s="2160"/>
      <c r="DF44" s="2160"/>
      <c r="DG44" s="2160"/>
      <c r="DH44" s="2160"/>
      <c r="DI44" s="2132"/>
      <c r="DJ44" s="2132"/>
      <c r="DK44" s="2132"/>
      <c r="DL44" s="2132"/>
      <c r="DM44" s="2132"/>
      <c r="DN44" s="2132"/>
      <c r="DO44" s="2132"/>
      <c r="DP44" s="2132"/>
      <c r="DQ44" s="2132"/>
      <c r="DR44" s="2132"/>
      <c r="DS44" s="2132"/>
      <c r="DT44" s="2132"/>
      <c r="DU44" s="2132"/>
      <c r="DV44" s="2132"/>
      <c r="DW44" s="2132"/>
      <c r="DX44" s="2132"/>
      <c r="DY44" s="2132"/>
      <c r="DZ44" s="2132"/>
      <c r="EA44" s="2132"/>
      <c r="EB44" s="2132"/>
      <c r="EC44" s="2132"/>
      <c r="ED44" s="2132"/>
      <c r="EE44" s="2132"/>
      <c r="EF44" s="2132"/>
      <c r="EG44" s="2132"/>
      <c r="EH44" s="2143"/>
      <c r="EI44" s="2144"/>
      <c r="EJ44" s="2145"/>
      <c r="EK44" s="2146"/>
    </row>
    <row r="45" spans="1:141" ht="4.5" customHeight="1">
      <c r="A45" s="2126"/>
      <c r="B45" s="2127"/>
      <c r="C45" s="2127"/>
      <c r="D45" s="2127"/>
      <c r="E45" s="2127"/>
      <c r="F45" s="2127"/>
      <c r="G45" s="2127"/>
      <c r="H45" s="2127"/>
      <c r="I45" s="2127"/>
      <c r="J45" s="2127"/>
      <c r="K45" s="2076"/>
      <c r="L45" s="2076"/>
      <c r="M45" s="2076"/>
      <c r="N45" s="2076"/>
      <c r="O45" s="2076"/>
      <c r="P45" s="2076"/>
      <c r="Q45" s="2076"/>
      <c r="R45" s="2076"/>
      <c r="S45" s="2076"/>
      <c r="T45" s="2076"/>
      <c r="U45" s="2076"/>
      <c r="V45" s="2076"/>
      <c r="W45" s="2076"/>
      <c r="X45" s="2076"/>
      <c r="Y45" s="2076"/>
      <c r="Z45" s="2076"/>
      <c r="AA45" s="2076"/>
      <c r="AB45" s="2076"/>
      <c r="AC45" s="2076"/>
      <c r="AD45" s="2076"/>
      <c r="AE45" s="2076"/>
      <c r="AF45" s="2076"/>
      <c r="AG45" s="2076"/>
      <c r="AH45" s="2076"/>
      <c r="AI45" s="2076"/>
      <c r="AJ45" s="2076"/>
      <c r="AK45" s="2076"/>
      <c r="AL45" s="2076"/>
      <c r="AM45" s="2076"/>
      <c r="AN45" s="2076"/>
      <c r="AO45" s="2077"/>
      <c r="AP45" s="2095"/>
      <c r="AQ45" s="2096"/>
      <c r="AR45" s="2096"/>
      <c r="AS45" s="2076"/>
      <c r="AT45" s="2076"/>
      <c r="AU45" s="2076"/>
      <c r="AV45" s="2076"/>
      <c r="AW45" s="2076"/>
      <c r="AX45" s="2076"/>
      <c r="AY45" s="2076"/>
      <c r="AZ45" s="2076"/>
      <c r="BA45" s="2076"/>
      <c r="BB45" s="2076"/>
      <c r="BC45" s="2076"/>
      <c r="BD45" s="2076"/>
      <c r="BE45" s="2076"/>
      <c r="BF45" s="2077"/>
      <c r="BG45" s="2095"/>
      <c r="BH45" s="2096"/>
      <c r="BI45" s="2096"/>
      <c r="BJ45" s="2076"/>
      <c r="BK45" s="2076"/>
      <c r="BL45" s="2076"/>
      <c r="BM45" s="2076"/>
      <c r="BN45" s="2076"/>
      <c r="BO45" s="2076"/>
      <c r="BP45" s="2076"/>
      <c r="BQ45" s="2076"/>
      <c r="BR45" s="2076"/>
      <c r="BS45" s="2076"/>
      <c r="BT45" s="2076"/>
      <c r="BU45" s="2076"/>
      <c r="BV45" s="2077"/>
      <c r="BW45" s="2095"/>
      <c r="BX45" s="2096"/>
      <c r="BY45" s="2137"/>
      <c r="CA45" s="2154"/>
      <c r="CB45" s="2155"/>
      <c r="CC45" s="2155"/>
      <c r="CD45" s="2155"/>
      <c r="CE45" s="2155"/>
      <c r="CF45" s="2161"/>
      <c r="CG45" s="2161"/>
      <c r="CH45" s="2161"/>
      <c r="CI45" s="2161"/>
      <c r="CJ45" s="2161"/>
      <c r="CK45" s="2159"/>
      <c r="CL45" s="2159"/>
      <c r="CM45" s="2159"/>
      <c r="CN45" s="2159"/>
      <c r="CO45" s="2159"/>
      <c r="CP45" s="2159"/>
      <c r="CQ45" s="2159"/>
      <c r="CR45" s="2159"/>
      <c r="CS45" s="2159"/>
      <c r="CT45" s="2159"/>
      <c r="CU45" s="2159"/>
      <c r="CV45" s="2159"/>
      <c r="CW45" s="2159"/>
      <c r="CX45" s="2159"/>
      <c r="CY45" s="2159"/>
      <c r="CZ45" s="2159"/>
      <c r="DA45" s="2159"/>
      <c r="DB45" s="2159"/>
      <c r="DC45" s="2160"/>
      <c r="DD45" s="2160"/>
      <c r="DE45" s="2160"/>
      <c r="DF45" s="2160"/>
      <c r="DG45" s="2160"/>
      <c r="DH45" s="2160"/>
      <c r="DI45" s="2132"/>
      <c r="DJ45" s="2132"/>
      <c r="DK45" s="2132"/>
      <c r="DL45" s="2132"/>
      <c r="DM45" s="2132"/>
      <c r="DN45" s="2132"/>
      <c r="DO45" s="2132"/>
      <c r="DP45" s="2132"/>
      <c r="DQ45" s="2132"/>
      <c r="DR45" s="2132"/>
      <c r="DS45" s="2132"/>
      <c r="DT45" s="2132"/>
      <c r="DU45" s="2132"/>
      <c r="DV45" s="2132"/>
      <c r="DW45" s="2132"/>
      <c r="DX45" s="2132"/>
      <c r="DY45" s="2132"/>
      <c r="DZ45" s="2132"/>
      <c r="EA45" s="2132"/>
      <c r="EB45" s="2132"/>
      <c r="EC45" s="2132"/>
      <c r="ED45" s="2132"/>
      <c r="EE45" s="2132"/>
      <c r="EF45" s="2132"/>
      <c r="EG45" s="2132"/>
      <c r="EH45" s="2143"/>
      <c r="EI45" s="2144"/>
      <c r="EJ45" s="2145"/>
      <c r="EK45" s="2146"/>
    </row>
    <row r="46" spans="1:141" ht="4.5" customHeight="1">
      <c r="A46" s="2126"/>
      <c r="B46" s="2127"/>
      <c r="C46" s="2127"/>
      <c r="D46" s="2127"/>
      <c r="E46" s="2127"/>
      <c r="F46" s="2127"/>
      <c r="G46" s="2127"/>
      <c r="H46" s="2127"/>
      <c r="I46" s="2127"/>
      <c r="J46" s="2127"/>
      <c r="K46" s="2076"/>
      <c r="L46" s="2076"/>
      <c r="M46" s="2076"/>
      <c r="N46" s="2076"/>
      <c r="O46" s="2076"/>
      <c r="P46" s="2076"/>
      <c r="Q46" s="2076"/>
      <c r="R46" s="2076"/>
      <c r="S46" s="2076"/>
      <c r="T46" s="2076"/>
      <c r="U46" s="2076"/>
      <c r="V46" s="2076"/>
      <c r="W46" s="2076"/>
      <c r="X46" s="2076"/>
      <c r="Y46" s="2076"/>
      <c r="Z46" s="2076"/>
      <c r="AA46" s="2076"/>
      <c r="AB46" s="2076"/>
      <c r="AC46" s="2076"/>
      <c r="AD46" s="2076"/>
      <c r="AE46" s="2076"/>
      <c r="AF46" s="2076"/>
      <c r="AG46" s="2076"/>
      <c r="AH46" s="2076"/>
      <c r="AI46" s="2076"/>
      <c r="AJ46" s="2076"/>
      <c r="AK46" s="2076"/>
      <c r="AL46" s="2076"/>
      <c r="AM46" s="2076"/>
      <c r="AN46" s="2076"/>
      <c r="AO46" s="2077"/>
      <c r="AP46" s="2095"/>
      <c r="AQ46" s="2096"/>
      <c r="AR46" s="2096"/>
      <c r="AS46" s="2076"/>
      <c r="AT46" s="2076"/>
      <c r="AU46" s="2076"/>
      <c r="AV46" s="2076"/>
      <c r="AW46" s="2076"/>
      <c r="AX46" s="2076"/>
      <c r="AY46" s="2076"/>
      <c r="AZ46" s="2076"/>
      <c r="BA46" s="2076"/>
      <c r="BB46" s="2076"/>
      <c r="BC46" s="2076"/>
      <c r="BD46" s="2076"/>
      <c r="BE46" s="2076"/>
      <c r="BF46" s="2077"/>
      <c r="BG46" s="2095"/>
      <c r="BH46" s="2096"/>
      <c r="BI46" s="2096"/>
      <c r="BJ46" s="2076"/>
      <c r="BK46" s="2076"/>
      <c r="BL46" s="2076"/>
      <c r="BM46" s="2076"/>
      <c r="BN46" s="2076"/>
      <c r="BO46" s="2076"/>
      <c r="BP46" s="2076"/>
      <c r="BQ46" s="2076"/>
      <c r="BR46" s="2076"/>
      <c r="BS46" s="2076"/>
      <c r="BT46" s="2076"/>
      <c r="BU46" s="2076"/>
      <c r="BV46" s="2077"/>
      <c r="BW46" s="2095"/>
      <c r="BX46" s="2096"/>
      <c r="BY46" s="2137"/>
      <c r="CA46" s="2154"/>
      <c r="CB46" s="2155"/>
      <c r="CC46" s="2155"/>
      <c r="CD46" s="2155"/>
      <c r="CE46" s="2155"/>
      <c r="CF46" s="2161"/>
      <c r="CG46" s="2161"/>
      <c r="CH46" s="2161"/>
      <c r="CI46" s="2161"/>
      <c r="CJ46" s="2161"/>
      <c r="CK46" s="2159"/>
      <c r="CL46" s="2159"/>
      <c r="CM46" s="2159"/>
      <c r="CN46" s="2159"/>
      <c r="CO46" s="2159"/>
      <c r="CP46" s="2159"/>
      <c r="CQ46" s="2159"/>
      <c r="CR46" s="2159"/>
      <c r="CS46" s="2159"/>
      <c r="CT46" s="2159"/>
      <c r="CU46" s="2159"/>
      <c r="CV46" s="2159"/>
      <c r="CW46" s="2159"/>
      <c r="CX46" s="2159"/>
      <c r="CY46" s="2159"/>
      <c r="CZ46" s="2159"/>
      <c r="DA46" s="2159"/>
      <c r="DB46" s="2159"/>
      <c r="DC46" s="2160"/>
      <c r="DD46" s="2160"/>
      <c r="DE46" s="2160"/>
      <c r="DF46" s="2160"/>
      <c r="DG46" s="2160"/>
      <c r="DH46" s="2160"/>
      <c r="DI46" s="2132"/>
      <c r="DJ46" s="2132"/>
      <c r="DK46" s="2132"/>
      <c r="DL46" s="2132"/>
      <c r="DM46" s="2132"/>
      <c r="DN46" s="2132"/>
      <c r="DO46" s="2132"/>
      <c r="DP46" s="2132"/>
      <c r="DQ46" s="2132"/>
      <c r="DR46" s="2132"/>
      <c r="DS46" s="2132"/>
      <c r="DT46" s="2132"/>
      <c r="DU46" s="2132"/>
      <c r="DV46" s="2132"/>
      <c r="DW46" s="2132"/>
      <c r="DX46" s="2132"/>
      <c r="DY46" s="2132"/>
      <c r="DZ46" s="2132"/>
      <c r="EA46" s="2132"/>
      <c r="EB46" s="2132"/>
      <c r="EC46" s="2132"/>
      <c r="ED46" s="2132"/>
      <c r="EE46" s="2132"/>
      <c r="EF46" s="2132"/>
      <c r="EG46" s="2132"/>
      <c r="EH46" s="2143"/>
      <c r="EI46" s="2144"/>
      <c r="EJ46" s="2145"/>
      <c r="EK46" s="2146"/>
    </row>
    <row r="47" spans="1:141" ht="4.5" customHeight="1">
      <c r="A47" s="2126"/>
      <c r="B47" s="2127"/>
      <c r="C47" s="2127"/>
      <c r="D47" s="2127"/>
      <c r="E47" s="2127"/>
      <c r="F47" s="2127"/>
      <c r="G47" s="2127"/>
      <c r="H47" s="2127"/>
      <c r="I47" s="2127"/>
      <c r="J47" s="2127"/>
      <c r="K47" s="2076"/>
      <c r="L47" s="2076"/>
      <c r="M47" s="2076"/>
      <c r="N47" s="2076"/>
      <c r="O47" s="2076"/>
      <c r="P47" s="2076"/>
      <c r="Q47" s="2076"/>
      <c r="R47" s="2076"/>
      <c r="S47" s="2076"/>
      <c r="T47" s="2076"/>
      <c r="U47" s="2076"/>
      <c r="V47" s="2076"/>
      <c r="W47" s="2076"/>
      <c r="X47" s="2076"/>
      <c r="Y47" s="2076"/>
      <c r="Z47" s="2076"/>
      <c r="AA47" s="2076"/>
      <c r="AB47" s="2076"/>
      <c r="AC47" s="2076"/>
      <c r="AD47" s="2076"/>
      <c r="AE47" s="2076"/>
      <c r="AF47" s="2076"/>
      <c r="AG47" s="2076"/>
      <c r="AH47" s="2076"/>
      <c r="AI47" s="2076"/>
      <c r="AJ47" s="2076"/>
      <c r="AK47" s="2076"/>
      <c r="AL47" s="2076"/>
      <c r="AM47" s="2076"/>
      <c r="AN47" s="2076"/>
      <c r="AO47" s="2077"/>
      <c r="AP47" s="2095"/>
      <c r="AQ47" s="2096"/>
      <c r="AR47" s="2096"/>
      <c r="AS47" s="2076"/>
      <c r="AT47" s="2076"/>
      <c r="AU47" s="2076"/>
      <c r="AV47" s="2076"/>
      <c r="AW47" s="2076"/>
      <c r="AX47" s="2076"/>
      <c r="AY47" s="2076"/>
      <c r="AZ47" s="2076"/>
      <c r="BA47" s="2076"/>
      <c r="BB47" s="2076"/>
      <c r="BC47" s="2076"/>
      <c r="BD47" s="2076"/>
      <c r="BE47" s="2076"/>
      <c r="BF47" s="2077"/>
      <c r="BG47" s="2095"/>
      <c r="BH47" s="2096"/>
      <c r="BI47" s="2096"/>
      <c r="BJ47" s="2076"/>
      <c r="BK47" s="2076"/>
      <c r="BL47" s="2076"/>
      <c r="BM47" s="2076"/>
      <c r="BN47" s="2076"/>
      <c r="BO47" s="2076"/>
      <c r="BP47" s="2076"/>
      <c r="BQ47" s="2076"/>
      <c r="BR47" s="2076"/>
      <c r="BS47" s="2076"/>
      <c r="BT47" s="2076"/>
      <c r="BU47" s="2076"/>
      <c r="BV47" s="2077"/>
      <c r="BW47" s="2095"/>
      <c r="BX47" s="2096"/>
      <c r="BY47" s="2137"/>
      <c r="CA47" s="2154"/>
      <c r="CB47" s="2155"/>
      <c r="CC47" s="2155"/>
      <c r="CD47" s="2155"/>
      <c r="CE47" s="2155"/>
      <c r="CF47" s="2161"/>
      <c r="CG47" s="2161"/>
      <c r="CH47" s="2161"/>
      <c r="CI47" s="2161"/>
      <c r="CJ47" s="2161"/>
      <c r="CK47" s="2158" t="s">
        <v>409</v>
      </c>
      <c r="CL47" s="2159"/>
      <c r="CM47" s="2159"/>
      <c r="CN47" s="2159"/>
      <c r="CO47" s="2159"/>
      <c r="CP47" s="2159"/>
      <c r="CQ47" s="2159"/>
      <c r="CR47" s="2159"/>
      <c r="CS47" s="2159"/>
      <c r="CT47" s="2159"/>
      <c r="CU47" s="2159"/>
      <c r="CV47" s="2159"/>
      <c r="CW47" s="2159"/>
      <c r="CX47" s="2159"/>
      <c r="CY47" s="2159"/>
      <c r="CZ47" s="2159"/>
      <c r="DA47" s="2159"/>
      <c r="DB47" s="2159"/>
      <c r="DC47" s="2160" t="s">
        <v>698</v>
      </c>
      <c r="DD47" s="2160"/>
      <c r="DE47" s="2160"/>
      <c r="DF47" s="2160"/>
      <c r="DG47" s="2160"/>
      <c r="DH47" s="2160"/>
      <c r="DI47" s="2132"/>
      <c r="DJ47" s="2132"/>
      <c r="DK47" s="2132"/>
      <c r="DL47" s="2132"/>
      <c r="DM47" s="2132"/>
      <c r="DN47" s="2132"/>
      <c r="DO47" s="2132"/>
      <c r="DP47" s="2132"/>
      <c r="DQ47" s="2132"/>
      <c r="DR47" s="2132"/>
      <c r="DS47" s="2132"/>
      <c r="DT47" s="2132"/>
      <c r="DU47" s="2132"/>
      <c r="DV47" s="2132"/>
      <c r="DW47" s="2132"/>
      <c r="DX47" s="2132"/>
      <c r="DY47" s="2132"/>
      <c r="DZ47" s="2132"/>
      <c r="EA47" s="2132"/>
      <c r="EB47" s="2132"/>
      <c r="EC47" s="2132"/>
      <c r="ED47" s="2132"/>
      <c r="EE47" s="2132"/>
      <c r="EF47" s="2132"/>
      <c r="EG47" s="2132"/>
      <c r="EH47" s="2143"/>
      <c r="EI47" s="2144"/>
      <c r="EJ47" s="2145"/>
      <c r="EK47" s="2146"/>
    </row>
    <row r="48" spans="1:141" ht="4.5" customHeight="1">
      <c r="A48" s="2126"/>
      <c r="B48" s="2127"/>
      <c r="C48" s="2127"/>
      <c r="D48" s="2127"/>
      <c r="E48" s="2127"/>
      <c r="F48" s="2127"/>
      <c r="G48" s="2127"/>
      <c r="H48" s="2127"/>
      <c r="I48" s="2127"/>
      <c r="J48" s="2127"/>
      <c r="K48" s="2076"/>
      <c r="L48" s="2076"/>
      <c r="M48" s="2076"/>
      <c r="N48" s="2076"/>
      <c r="O48" s="2076"/>
      <c r="P48" s="2076"/>
      <c r="Q48" s="2076"/>
      <c r="R48" s="2076"/>
      <c r="S48" s="2076"/>
      <c r="T48" s="2076"/>
      <c r="U48" s="2076"/>
      <c r="V48" s="2076"/>
      <c r="W48" s="2076"/>
      <c r="X48" s="2076"/>
      <c r="Y48" s="2076"/>
      <c r="Z48" s="2076"/>
      <c r="AA48" s="2076"/>
      <c r="AB48" s="2076"/>
      <c r="AC48" s="2076"/>
      <c r="AD48" s="2076"/>
      <c r="AE48" s="2076"/>
      <c r="AF48" s="2076"/>
      <c r="AG48" s="2076"/>
      <c r="AH48" s="2076"/>
      <c r="AI48" s="2076"/>
      <c r="AJ48" s="2076"/>
      <c r="AK48" s="2076"/>
      <c r="AL48" s="2076"/>
      <c r="AM48" s="2076"/>
      <c r="AN48" s="2076"/>
      <c r="AO48" s="2077"/>
      <c r="AP48" s="2095"/>
      <c r="AQ48" s="2096"/>
      <c r="AR48" s="2096"/>
      <c r="AS48" s="2076"/>
      <c r="AT48" s="2076"/>
      <c r="AU48" s="2076"/>
      <c r="AV48" s="2076"/>
      <c r="AW48" s="2076"/>
      <c r="AX48" s="2076"/>
      <c r="AY48" s="2076"/>
      <c r="AZ48" s="2076"/>
      <c r="BA48" s="2076"/>
      <c r="BB48" s="2076"/>
      <c r="BC48" s="2076"/>
      <c r="BD48" s="2076"/>
      <c r="BE48" s="2076"/>
      <c r="BF48" s="2077"/>
      <c r="BG48" s="2095"/>
      <c r="BH48" s="2096"/>
      <c r="BI48" s="2096"/>
      <c r="BJ48" s="2076"/>
      <c r="BK48" s="2076"/>
      <c r="BL48" s="2076"/>
      <c r="BM48" s="2076"/>
      <c r="BN48" s="2076"/>
      <c r="BO48" s="2076"/>
      <c r="BP48" s="2076"/>
      <c r="BQ48" s="2076"/>
      <c r="BR48" s="2076"/>
      <c r="BS48" s="2076"/>
      <c r="BT48" s="2076"/>
      <c r="BU48" s="2076"/>
      <c r="BV48" s="2077"/>
      <c r="BW48" s="2095"/>
      <c r="BX48" s="2096"/>
      <c r="BY48" s="2137"/>
      <c r="CA48" s="2154"/>
      <c r="CB48" s="2155"/>
      <c r="CC48" s="2155"/>
      <c r="CD48" s="2155"/>
      <c r="CE48" s="2155"/>
      <c r="CF48" s="2161"/>
      <c r="CG48" s="2161"/>
      <c r="CH48" s="2161"/>
      <c r="CI48" s="2161"/>
      <c r="CJ48" s="2161"/>
      <c r="CK48" s="2159"/>
      <c r="CL48" s="2159"/>
      <c r="CM48" s="2159"/>
      <c r="CN48" s="2159"/>
      <c r="CO48" s="2159"/>
      <c r="CP48" s="2159"/>
      <c r="CQ48" s="2159"/>
      <c r="CR48" s="2159"/>
      <c r="CS48" s="2159"/>
      <c r="CT48" s="2159"/>
      <c r="CU48" s="2159"/>
      <c r="CV48" s="2159"/>
      <c r="CW48" s="2159"/>
      <c r="CX48" s="2159"/>
      <c r="CY48" s="2159"/>
      <c r="CZ48" s="2159"/>
      <c r="DA48" s="2159"/>
      <c r="DB48" s="2159"/>
      <c r="DC48" s="2160"/>
      <c r="DD48" s="2160"/>
      <c r="DE48" s="2160"/>
      <c r="DF48" s="2160"/>
      <c r="DG48" s="2160"/>
      <c r="DH48" s="2160"/>
      <c r="DI48" s="2132"/>
      <c r="DJ48" s="2132"/>
      <c r="DK48" s="2132"/>
      <c r="DL48" s="2132"/>
      <c r="DM48" s="2132"/>
      <c r="DN48" s="2132"/>
      <c r="DO48" s="2132"/>
      <c r="DP48" s="2132"/>
      <c r="DQ48" s="2132"/>
      <c r="DR48" s="2132"/>
      <c r="DS48" s="2132"/>
      <c r="DT48" s="2132"/>
      <c r="DU48" s="2132"/>
      <c r="DV48" s="2132"/>
      <c r="DW48" s="2132"/>
      <c r="DX48" s="2132"/>
      <c r="DY48" s="2132"/>
      <c r="DZ48" s="2132"/>
      <c r="EA48" s="2132"/>
      <c r="EB48" s="2132"/>
      <c r="EC48" s="2132"/>
      <c r="ED48" s="2132"/>
      <c r="EE48" s="2132"/>
      <c r="EF48" s="2132"/>
      <c r="EG48" s="2132"/>
      <c r="EH48" s="2143"/>
      <c r="EI48" s="2144"/>
      <c r="EJ48" s="2145"/>
      <c r="EK48" s="2146"/>
    </row>
    <row r="49" spans="1:141" ht="4.5" customHeight="1">
      <c r="A49" s="2126"/>
      <c r="B49" s="2127"/>
      <c r="C49" s="2127"/>
      <c r="D49" s="2127"/>
      <c r="E49" s="2127"/>
      <c r="F49" s="2127"/>
      <c r="G49" s="2127"/>
      <c r="H49" s="2127"/>
      <c r="I49" s="2127"/>
      <c r="J49" s="2127"/>
      <c r="K49" s="2076"/>
      <c r="L49" s="2076"/>
      <c r="M49" s="2076"/>
      <c r="N49" s="2076"/>
      <c r="O49" s="2076"/>
      <c r="P49" s="2076"/>
      <c r="Q49" s="2076"/>
      <c r="R49" s="2076"/>
      <c r="S49" s="2076"/>
      <c r="T49" s="2076"/>
      <c r="U49" s="2076"/>
      <c r="V49" s="2076"/>
      <c r="W49" s="2076"/>
      <c r="X49" s="2076"/>
      <c r="Y49" s="2076"/>
      <c r="Z49" s="2076"/>
      <c r="AA49" s="2076"/>
      <c r="AB49" s="2076"/>
      <c r="AC49" s="2076"/>
      <c r="AD49" s="2076"/>
      <c r="AE49" s="2076"/>
      <c r="AF49" s="2076"/>
      <c r="AG49" s="2076"/>
      <c r="AH49" s="2076"/>
      <c r="AI49" s="2076"/>
      <c r="AJ49" s="2076"/>
      <c r="AK49" s="2076"/>
      <c r="AL49" s="2076"/>
      <c r="AM49" s="2076"/>
      <c r="AN49" s="2076"/>
      <c r="AO49" s="2077"/>
      <c r="AP49" s="2095"/>
      <c r="AQ49" s="2096"/>
      <c r="AR49" s="2096"/>
      <c r="AS49" s="2076"/>
      <c r="AT49" s="2076"/>
      <c r="AU49" s="2076"/>
      <c r="AV49" s="2076"/>
      <c r="AW49" s="2076"/>
      <c r="AX49" s="2076"/>
      <c r="AY49" s="2076"/>
      <c r="AZ49" s="2076"/>
      <c r="BA49" s="2076"/>
      <c r="BB49" s="2076"/>
      <c r="BC49" s="2076"/>
      <c r="BD49" s="2076"/>
      <c r="BE49" s="2076"/>
      <c r="BF49" s="2077"/>
      <c r="BG49" s="2095"/>
      <c r="BH49" s="2096"/>
      <c r="BI49" s="2096"/>
      <c r="BJ49" s="2076"/>
      <c r="BK49" s="2076"/>
      <c r="BL49" s="2076"/>
      <c r="BM49" s="2076"/>
      <c r="BN49" s="2076"/>
      <c r="BO49" s="2076"/>
      <c r="BP49" s="2076"/>
      <c r="BQ49" s="2076"/>
      <c r="BR49" s="2076"/>
      <c r="BS49" s="2076"/>
      <c r="BT49" s="2076"/>
      <c r="BU49" s="2076"/>
      <c r="BV49" s="2077"/>
      <c r="BW49" s="2095"/>
      <c r="BX49" s="2096"/>
      <c r="BY49" s="2137"/>
      <c r="CA49" s="2154"/>
      <c r="CB49" s="2155"/>
      <c r="CC49" s="2155"/>
      <c r="CD49" s="2155"/>
      <c r="CE49" s="2155"/>
      <c r="CF49" s="2161"/>
      <c r="CG49" s="2161"/>
      <c r="CH49" s="2161"/>
      <c r="CI49" s="2161"/>
      <c r="CJ49" s="2161"/>
      <c r="CK49" s="2159"/>
      <c r="CL49" s="2159"/>
      <c r="CM49" s="2159"/>
      <c r="CN49" s="2159"/>
      <c r="CO49" s="2159"/>
      <c r="CP49" s="2159"/>
      <c r="CQ49" s="2159"/>
      <c r="CR49" s="2159"/>
      <c r="CS49" s="2159"/>
      <c r="CT49" s="2159"/>
      <c r="CU49" s="2159"/>
      <c r="CV49" s="2159"/>
      <c r="CW49" s="2159"/>
      <c r="CX49" s="2159"/>
      <c r="CY49" s="2159"/>
      <c r="CZ49" s="2159"/>
      <c r="DA49" s="2159"/>
      <c r="DB49" s="2159"/>
      <c r="DC49" s="2160"/>
      <c r="DD49" s="2160"/>
      <c r="DE49" s="2160"/>
      <c r="DF49" s="2160"/>
      <c r="DG49" s="2160"/>
      <c r="DH49" s="2160"/>
      <c r="DI49" s="2132"/>
      <c r="DJ49" s="2132"/>
      <c r="DK49" s="2132"/>
      <c r="DL49" s="2132"/>
      <c r="DM49" s="2132"/>
      <c r="DN49" s="2132"/>
      <c r="DO49" s="2132"/>
      <c r="DP49" s="2132"/>
      <c r="DQ49" s="2132"/>
      <c r="DR49" s="2132"/>
      <c r="DS49" s="2132"/>
      <c r="DT49" s="2132"/>
      <c r="DU49" s="2132"/>
      <c r="DV49" s="2132"/>
      <c r="DW49" s="2132"/>
      <c r="DX49" s="2132"/>
      <c r="DY49" s="2132"/>
      <c r="DZ49" s="2132"/>
      <c r="EA49" s="2132"/>
      <c r="EB49" s="2132"/>
      <c r="EC49" s="2132"/>
      <c r="ED49" s="2132"/>
      <c r="EE49" s="2132"/>
      <c r="EF49" s="2132"/>
      <c r="EG49" s="2132"/>
      <c r="EH49" s="2143"/>
      <c r="EI49" s="2144"/>
      <c r="EJ49" s="2145"/>
      <c r="EK49" s="2146"/>
    </row>
    <row r="50" spans="1:141" ht="4.5" customHeight="1">
      <c r="A50" s="2126"/>
      <c r="B50" s="2127"/>
      <c r="C50" s="2127"/>
      <c r="D50" s="2127"/>
      <c r="E50" s="2127"/>
      <c r="F50" s="2127"/>
      <c r="G50" s="2127"/>
      <c r="H50" s="2127"/>
      <c r="I50" s="2127"/>
      <c r="J50" s="2127"/>
      <c r="K50" s="2076"/>
      <c r="L50" s="2076"/>
      <c r="M50" s="2076"/>
      <c r="N50" s="2076"/>
      <c r="O50" s="2076"/>
      <c r="P50" s="2076"/>
      <c r="Q50" s="2076"/>
      <c r="R50" s="2076"/>
      <c r="S50" s="2076"/>
      <c r="T50" s="2076"/>
      <c r="U50" s="2076"/>
      <c r="V50" s="2076"/>
      <c r="W50" s="2076"/>
      <c r="X50" s="2076"/>
      <c r="Y50" s="2076"/>
      <c r="Z50" s="2076"/>
      <c r="AA50" s="2076"/>
      <c r="AB50" s="2076"/>
      <c r="AC50" s="2076"/>
      <c r="AD50" s="2076"/>
      <c r="AE50" s="2076"/>
      <c r="AF50" s="2076"/>
      <c r="AG50" s="2076"/>
      <c r="AH50" s="2076"/>
      <c r="AI50" s="2076"/>
      <c r="AJ50" s="2076"/>
      <c r="AK50" s="2076"/>
      <c r="AL50" s="2076"/>
      <c r="AM50" s="2076"/>
      <c r="AN50" s="2076"/>
      <c r="AO50" s="2077"/>
      <c r="AP50" s="2095"/>
      <c r="AQ50" s="2096"/>
      <c r="AR50" s="2096"/>
      <c r="AS50" s="2076"/>
      <c r="AT50" s="2076"/>
      <c r="AU50" s="2076"/>
      <c r="AV50" s="2076"/>
      <c r="AW50" s="2076"/>
      <c r="AX50" s="2076"/>
      <c r="AY50" s="2076"/>
      <c r="AZ50" s="2076"/>
      <c r="BA50" s="2076"/>
      <c r="BB50" s="2076"/>
      <c r="BC50" s="2076"/>
      <c r="BD50" s="2076"/>
      <c r="BE50" s="2076"/>
      <c r="BF50" s="2077"/>
      <c r="BG50" s="2095"/>
      <c r="BH50" s="2096"/>
      <c r="BI50" s="2096"/>
      <c r="BJ50" s="2076"/>
      <c r="BK50" s="2076"/>
      <c r="BL50" s="2076"/>
      <c r="BM50" s="2076"/>
      <c r="BN50" s="2076"/>
      <c r="BO50" s="2076"/>
      <c r="BP50" s="2076"/>
      <c r="BQ50" s="2076"/>
      <c r="BR50" s="2076"/>
      <c r="BS50" s="2076"/>
      <c r="BT50" s="2076"/>
      <c r="BU50" s="2076"/>
      <c r="BV50" s="2077"/>
      <c r="BW50" s="2095"/>
      <c r="BX50" s="2096"/>
      <c r="BY50" s="2137"/>
      <c r="CA50" s="2154"/>
      <c r="CB50" s="2155"/>
      <c r="CC50" s="2155"/>
      <c r="CD50" s="2155"/>
      <c r="CE50" s="2155"/>
      <c r="CF50" s="2161"/>
      <c r="CG50" s="2161"/>
      <c r="CH50" s="2161"/>
      <c r="CI50" s="2161"/>
      <c r="CJ50" s="2161"/>
      <c r="CK50" s="2159"/>
      <c r="CL50" s="2159"/>
      <c r="CM50" s="2159"/>
      <c r="CN50" s="2159"/>
      <c r="CO50" s="2159"/>
      <c r="CP50" s="2159"/>
      <c r="CQ50" s="2159"/>
      <c r="CR50" s="2159"/>
      <c r="CS50" s="2159"/>
      <c r="CT50" s="2159"/>
      <c r="CU50" s="2159"/>
      <c r="CV50" s="2159"/>
      <c r="CW50" s="2159"/>
      <c r="CX50" s="2159"/>
      <c r="CY50" s="2159"/>
      <c r="CZ50" s="2159"/>
      <c r="DA50" s="2159"/>
      <c r="DB50" s="2159"/>
      <c r="DC50" s="2160"/>
      <c r="DD50" s="2160"/>
      <c r="DE50" s="2160"/>
      <c r="DF50" s="2160"/>
      <c r="DG50" s="2160"/>
      <c r="DH50" s="2160"/>
      <c r="DI50" s="2132"/>
      <c r="DJ50" s="2132"/>
      <c r="DK50" s="2132"/>
      <c r="DL50" s="2132"/>
      <c r="DM50" s="2132"/>
      <c r="DN50" s="2132"/>
      <c r="DO50" s="2132"/>
      <c r="DP50" s="2132"/>
      <c r="DQ50" s="2132"/>
      <c r="DR50" s="2132"/>
      <c r="DS50" s="2132"/>
      <c r="DT50" s="2132"/>
      <c r="DU50" s="2132"/>
      <c r="DV50" s="2132"/>
      <c r="DW50" s="2132"/>
      <c r="DX50" s="2132"/>
      <c r="DY50" s="2132"/>
      <c r="DZ50" s="2132"/>
      <c r="EA50" s="2132"/>
      <c r="EB50" s="2132"/>
      <c r="EC50" s="2132"/>
      <c r="ED50" s="2132"/>
      <c r="EE50" s="2132"/>
      <c r="EF50" s="2132"/>
      <c r="EG50" s="2132"/>
      <c r="EH50" s="2143"/>
      <c r="EI50" s="2144"/>
      <c r="EJ50" s="2145"/>
      <c r="EK50" s="2146"/>
    </row>
    <row r="51" spans="1:141" ht="4.5" customHeight="1">
      <c r="A51" s="2126"/>
      <c r="B51" s="2127"/>
      <c r="C51" s="2127"/>
      <c r="D51" s="2127"/>
      <c r="E51" s="2127"/>
      <c r="F51" s="2127"/>
      <c r="G51" s="2127"/>
      <c r="H51" s="2127"/>
      <c r="I51" s="2127"/>
      <c r="J51" s="2127"/>
      <c r="K51" s="2076"/>
      <c r="L51" s="2076"/>
      <c r="M51" s="2076"/>
      <c r="N51" s="2076"/>
      <c r="O51" s="2076"/>
      <c r="P51" s="2076"/>
      <c r="Q51" s="2076"/>
      <c r="R51" s="2076"/>
      <c r="S51" s="2076"/>
      <c r="T51" s="2076"/>
      <c r="U51" s="2076"/>
      <c r="V51" s="2076"/>
      <c r="W51" s="2076"/>
      <c r="X51" s="2076"/>
      <c r="Y51" s="2076"/>
      <c r="Z51" s="2076"/>
      <c r="AA51" s="2076"/>
      <c r="AB51" s="2076"/>
      <c r="AC51" s="2076"/>
      <c r="AD51" s="2076"/>
      <c r="AE51" s="2076"/>
      <c r="AF51" s="2076"/>
      <c r="AG51" s="2076"/>
      <c r="AH51" s="2076"/>
      <c r="AI51" s="2076"/>
      <c r="AJ51" s="2076"/>
      <c r="AK51" s="2076"/>
      <c r="AL51" s="2076"/>
      <c r="AM51" s="2076"/>
      <c r="AN51" s="2076"/>
      <c r="AO51" s="2077"/>
      <c r="AP51" s="2095"/>
      <c r="AQ51" s="2096"/>
      <c r="AR51" s="2096"/>
      <c r="AS51" s="2076"/>
      <c r="AT51" s="2076"/>
      <c r="AU51" s="2076"/>
      <c r="AV51" s="2076"/>
      <c r="AW51" s="2076"/>
      <c r="AX51" s="2076"/>
      <c r="AY51" s="2076"/>
      <c r="AZ51" s="2076"/>
      <c r="BA51" s="2076"/>
      <c r="BB51" s="2076"/>
      <c r="BC51" s="2076"/>
      <c r="BD51" s="2076"/>
      <c r="BE51" s="2076"/>
      <c r="BF51" s="2077"/>
      <c r="BG51" s="2095"/>
      <c r="BH51" s="2096"/>
      <c r="BI51" s="2096"/>
      <c r="BJ51" s="2076"/>
      <c r="BK51" s="2076"/>
      <c r="BL51" s="2076"/>
      <c r="BM51" s="2076"/>
      <c r="BN51" s="2076"/>
      <c r="BO51" s="2076"/>
      <c r="BP51" s="2076"/>
      <c r="BQ51" s="2076"/>
      <c r="BR51" s="2076"/>
      <c r="BS51" s="2076"/>
      <c r="BT51" s="2076"/>
      <c r="BU51" s="2076"/>
      <c r="BV51" s="2077"/>
      <c r="BW51" s="2095"/>
      <c r="BX51" s="2096"/>
      <c r="BY51" s="2137"/>
      <c r="CA51" s="2154"/>
      <c r="CB51" s="2155"/>
      <c r="CC51" s="2155"/>
      <c r="CD51" s="2155"/>
      <c r="CE51" s="2155"/>
      <c r="CF51" s="2161"/>
      <c r="CG51" s="2161"/>
      <c r="CH51" s="2161"/>
      <c r="CI51" s="2161"/>
      <c r="CJ51" s="2161"/>
      <c r="CK51" s="2159"/>
      <c r="CL51" s="2159"/>
      <c r="CM51" s="2159"/>
      <c r="CN51" s="2159"/>
      <c r="CO51" s="2159"/>
      <c r="CP51" s="2159"/>
      <c r="CQ51" s="2159"/>
      <c r="CR51" s="2159"/>
      <c r="CS51" s="2159"/>
      <c r="CT51" s="2159"/>
      <c r="CU51" s="2159"/>
      <c r="CV51" s="2159"/>
      <c r="CW51" s="2159"/>
      <c r="CX51" s="2159"/>
      <c r="CY51" s="2159"/>
      <c r="CZ51" s="2159"/>
      <c r="DA51" s="2159"/>
      <c r="DB51" s="2159"/>
      <c r="DC51" s="2160"/>
      <c r="DD51" s="2160"/>
      <c r="DE51" s="2160"/>
      <c r="DF51" s="2160"/>
      <c r="DG51" s="2160"/>
      <c r="DH51" s="2160"/>
      <c r="DI51" s="2132"/>
      <c r="DJ51" s="2132"/>
      <c r="DK51" s="2132"/>
      <c r="DL51" s="2132"/>
      <c r="DM51" s="2132"/>
      <c r="DN51" s="2132"/>
      <c r="DO51" s="2132"/>
      <c r="DP51" s="2132"/>
      <c r="DQ51" s="2132"/>
      <c r="DR51" s="2132"/>
      <c r="DS51" s="2132"/>
      <c r="DT51" s="2132"/>
      <c r="DU51" s="2132"/>
      <c r="DV51" s="2132"/>
      <c r="DW51" s="2132"/>
      <c r="DX51" s="2132"/>
      <c r="DY51" s="2132"/>
      <c r="DZ51" s="2132"/>
      <c r="EA51" s="2132"/>
      <c r="EB51" s="2132"/>
      <c r="EC51" s="2132"/>
      <c r="ED51" s="2132"/>
      <c r="EE51" s="2132"/>
      <c r="EF51" s="2132"/>
      <c r="EG51" s="2132"/>
      <c r="EH51" s="2143"/>
      <c r="EI51" s="2144"/>
      <c r="EJ51" s="2145"/>
      <c r="EK51" s="2146"/>
    </row>
    <row r="52" spans="1:141" ht="4.5" customHeight="1">
      <c r="A52" s="2126"/>
      <c r="B52" s="2127"/>
      <c r="C52" s="2127"/>
      <c r="D52" s="2127"/>
      <c r="E52" s="2127"/>
      <c r="F52" s="2127"/>
      <c r="G52" s="2127"/>
      <c r="H52" s="2127"/>
      <c r="I52" s="2127"/>
      <c r="J52" s="2127"/>
      <c r="K52" s="2076"/>
      <c r="L52" s="2076"/>
      <c r="M52" s="2076"/>
      <c r="N52" s="2076"/>
      <c r="O52" s="2076"/>
      <c r="P52" s="2076"/>
      <c r="Q52" s="2076"/>
      <c r="R52" s="2076"/>
      <c r="S52" s="2076"/>
      <c r="T52" s="2076"/>
      <c r="U52" s="2076"/>
      <c r="V52" s="2076"/>
      <c r="W52" s="2076"/>
      <c r="X52" s="2076"/>
      <c r="Y52" s="2076"/>
      <c r="Z52" s="2076"/>
      <c r="AA52" s="2076"/>
      <c r="AB52" s="2076"/>
      <c r="AC52" s="2076"/>
      <c r="AD52" s="2076"/>
      <c r="AE52" s="2076"/>
      <c r="AF52" s="2076"/>
      <c r="AG52" s="2076"/>
      <c r="AH52" s="2076"/>
      <c r="AI52" s="2076"/>
      <c r="AJ52" s="2076"/>
      <c r="AK52" s="2076"/>
      <c r="AL52" s="2076"/>
      <c r="AM52" s="2076"/>
      <c r="AN52" s="2076"/>
      <c r="AO52" s="2077"/>
      <c r="AP52" s="2095"/>
      <c r="AQ52" s="2096"/>
      <c r="AR52" s="2096"/>
      <c r="AS52" s="2076"/>
      <c r="AT52" s="2076"/>
      <c r="AU52" s="2076"/>
      <c r="AV52" s="2076"/>
      <c r="AW52" s="2076"/>
      <c r="AX52" s="2076"/>
      <c r="AY52" s="2076"/>
      <c r="AZ52" s="2076"/>
      <c r="BA52" s="2076"/>
      <c r="BB52" s="2076"/>
      <c r="BC52" s="2076"/>
      <c r="BD52" s="2076"/>
      <c r="BE52" s="2076"/>
      <c r="BF52" s="2077"/>
      <c r="BG52" s="2095"/>
      <c r="BH52" s="2096"/>
      <c r="BI52" s="2096"/>
      <c r="BJ52" s="2076"/>
      <c r="BK52" s="2076"/>
      <c r="BL52" s="2076"/>
      <c r="BM52" s="2076"/>
      <c r="BN52" s="2076"/>
      <c r="BO52" s="2076"/>
      <c r="BP52" s="2076"/>
      <c r="BQ52" s="2076"/>
      <c r="BR52" s="2076"/>
      <c r="BS52" s="2076"/>
      <c r="BT52" s="2076"/>
      <c r="BU52" s="2076"/>
      <c r="BV52" s="2077"/>
      <c r="BW52" s="2095"/>
      <c r="BX52" s="2096"/>
      <c r="BY52" s="2137"/>
      <c r="CA52" s="2154"/>
      <c r="CB52" s="2155"/>
      <c r="CC52" s="2155"/>
      <c r="CD52" s="2155"/>
      <c r="CE52" s="2155"/>
      <c r="CF52" s="2159" t="s">
        <v>411</v>
      </c>
      <c r="CG52" s="2159"/>
      <c r="CH52" s="2159"/>
      <c r="CI52" s="2159"/>
      <c r="CJ52" s="2159"/>
      <c r="CK52" s="2159"/>
      <c r="CL52" s="2159"/>
      <c r="CM52" s="2159"/>
      <c r="CN52" s="2159"/>
      <c r="CO52" s="2159"/>
      <c r="CP52" s="2159"/>
      <c r="CQ52" s="2159"/>
      <c r="CR52" s="2159"/>
      <c r="CS52" s="2159"/>
      <c r="CT52" s="2159"/>
      <c r="CU52" s="2159"/>
      <c r="CV52" s="2159"/>
      <c r="CW52" s="2159"/>
      <c r="CX52" s="2159"/>
      <c r="CY52" s="2159"/>
      <c r="CZ52" s="2159"/>
      <c r="DA52" s="2159"/>
      <c r="DB52" s="2159"/>
      <c r="DC52" s="2160" t="s">
        <v>699</v>
      </c>
      <c r="DD52" s="2160"/>
      <c r="DE52" s="2160"/>
      <c r="DF52" s="2160"/>
      <c r="DG52" s="2160"/>
      <c r="DH52" s="2160"/>
      <c r="DI52" s="2132"/>
      <c r="DJ52" s="2132"/>
      <c r="DK52" s="2132"/>
      <c r="DL52" s="2132"/>
      <c r="DM52" s="2132"/>
      <c r="DN52" s="2132"/>
      <c r="DO52" s="2132"/>
      <c r="DP52" s="2132"/>
      <c r="DQ52" s="2132"/>
      <c r="DR52" s="2132"/>
      <c r="DS52" s="2132"/>
      <c r="DT52" s="2132"/>
      <c r="DU52" s="2132"/>
      <c r="DV52" s="2132"/>
      <c r="DW52" s="2132"/>
      <c r="DX52" s="2132"/>
      <c r="DY52" s="2132"/>
      <c r="DZ52" s="2132"/>
      <c r="EA52" s="2132"/>
      <c r="EB52" s="2132"/>
      <c r="EC52" s="2132"/>
      <c r="ED52" s="2132"/>
      <c r="EE52" s="2132"/>
      <c r="EF52" s="2132"/>
      <c r="EG52" s="2132"/>
      <c r="EH52" s="2143"/>
      <c r="EI52" s="2144"/>
      <c r="EJ52" s="2145"/>
      <c r="EK52" s="2146"/>
    </row>
    <row r="53" spans="1:141" ht="4.5" customHeight="1">
      <c r="A53" s="2126"/>
      <c r="B53" s="2127"/>
      <c r="C53" s="2127"/>
      <c r="D53" s="2127"/>
      <c r="E53" s="2127"/>
      <c r="F53" s="2127"/>
      <c r="G53" s="2127"/>
      <c r="H53" s="2127"/>
      <c r="I53" s="2127"/>
      <c r="J53" s="2127"/>
      <c r="K53" s="2076"/>
      <c r="L53" s="2076"/>
      <c r="M53" s="2076"/>
      <c r="N53" s="2076"/>
      <c r="O53" s="2076"/>
      <c r="P53" s="2076"/>
      <c r="Q53" s="2076"/>
      <c r="R53" s="2076"/>
      <c r="S53" s="2076"/>
      <c r="T53" s="2076"/>
      <c r="U53" s="2076"/>
      <c r="V53" s="2076"/>
      <c r="W53" s="2076"/>
      <c r="X53" s="2076"/>
      <c r="Y53" s="2076"/>
      <c r="Z53" s="2076"/>
      <c r="AA53" s="2076"/>
      <c r="AB53" s="2076"/>
      <c r="AC53" s="2076"/>
      <c r="AD53" s="2076"/>
      <c r="AE53" s="2076"/>
      <c r="AF53" s="2076"/>
      <c r="AG53" s="2076"/>
      <c r="AH53" s="2076"/>
      <c r="AI53" s="2076"/>
      <c r="AJ53" s="2076"/>
      <c r="AK53" s="2076"/>
      <c r="AL53" s="2076"/>
      <c r="AM53" s="2076"/>
      <c r="AN53" s="2076"/>
      <c r="AO53" s="2077"/>
      <c r="AP53" s="2095"/>
      <c r="AQ53" s="2096"/>
      <c r="AR53" s="2096"/>
      <c r="AS53" s="2076"/>
      <c r="AT53" s="2076"/>
      <c r="AU53" s="2076"/>
      <c r="AV53" s="2076"/>
      <c r="AW53" s="2076"/>
      <c r="AX53" s="2076"/>
      <c r="AY53" s="2076"/>
      <c r="AZ53" s="2076"/>
      <c r="BA53" s="2076"/>
      <c r="BB53" s="2076"/>
      <c r="BC53" s="2076"/>
      <c r="BD53" s="2076"/>
      <c r="BE53" s="2076"/>
      <c r="BF53" s="2077"/>
      <c r="BG53" s="2095"/>
      <c r="BH53" s="2096"/>
      <c r="BI53" s="2096"/>
      <c r="BJ53" s="2076"/>
      <c r="BK53" s="2076"/>
      <c r="BL53" s="2076"/>
      <c r="BM53" s="2076"/>
      <c r="BN53" s="2076"/>
      <c r="BO53" s="2076"/>
      <c r="BP53" s="2076"/>
      <c r="BQ53" s="2076"/>
      <c r="BR53" s="2076"/>
      <c r="BS53" s="2076"/>
      <c r="BT53" s="2076"/>
      <c r="BU53" s="2076"/>
      <c r="BV53" s="2077"/>
      <c r="BW53" s="2095"/>
      <c r="BX53" s="2096"/>
      <c r="BY53" s="2137"/>
      <c r="CA53" s="2154"/>
      <c r="CB53" s="2155"/>
      <c r="CC53" s="2155"/>
      <c r="CD53" s="2155"/>
      <c r="CE53" s="2155"/>
      <c r="CF53" s="2159"/>
      <c r="CG53" s="2159"/>
      <c r="CH53" s="2159"/>
      <c r="CI53" s="2159"/>
      <c r="CJ53" s="2159"/>
      <c r="CK53" s="2159"/>
      <c r="CL53" s="2159"/>
      <c r="CM53" s="2159"/>
      <c r="CN53" s="2159"/>
      <c r="CO53" s="2159"/>
      <c r="CP53" s="2159"/>
      <c r="CQ53" s="2159"/>
      <c r="CR53" s="2159"/>
      <c r="CS53" s="2159"/>
      <c r="CT53" s="2159"/>
      <c r="CU53" s="2159"/>
      <c r="CV53" s="2159"/>
      <c r="CW53" s="2159"/>
      <c r="CX53" s="2159"/>
      <c r="CY53" s="2159"/>
      <c r="CZ53" s="2159"/>
      <c r="DA53" s="2159"/>
      <c r="DB53" s="2159"/>
      <c r="DC53" s="2160"/>
      <c r="DD53" s="2160"/>
      <c r="DE53" s="2160"/>
      <c r="DF53" s="2160"/>
      <c r="DG53" s="2160"/>
      <c r="DH53" s="2160"/>
      <c r="DI53" s="2132"/>
      <c r="DJ53" s="2132"/>
      <c r="DK53" s="2132"/>
      <c r="DL53" s="2132"/>
      <c r="DM53" s="2132"/>
      <c r="DN53" s="2132"/>
      <c r="DO53" s="2132"/>
      <c r="DP53" s="2132"/>
      <c r="DQ53" s="2132"/>
      <c r="DR53" s="2132"/>
      <c r="DS53" s="2132"/>
      <c r="DT53" s="2132"/>
      <c r="DU53" s="2132"/>
      <c r="DV53" s="2132"/>
      <c r="DW53" s="2132"/>
      <c r="DX53" s="2132"/>
      <c r="DY53" s="2132"/>
      <c r="DZ53" s="2132"/>
      <c r="EA53" s="2132"/>
      <c r="EB53" s="2132"/>
      <c r="EC53" s="2132"/>
      <c r="ED53" s="2132"/>
      <c r="EE53" s="2132"/>
      <c r="EF53" s="2132"/>
      <c r="EG53" s="2132"/>
      <c r="EH53" s="2143"/>
      <c r="EI53" s="2144"/>
      <c r="EJ53" s="2145"/>
      <c r="EK53" s="2146"/>
    </row>
    <row r="54" spans="1:141" ht="4.5" customHeight="1">
      <c r="A54" s="2126"/>
      <c r="B54" s="2127"/>
      <c r="C54" s="2127"/>
      <c r="D54" s="2127"/>
      <c r="E54" s="2127"/>
      <c r="F54" s="2127"/>
      <c r="G54" s="2127"/>
      <c r="H54" s="2127"/>
      <c r="I54" s="2127"/>
      <c r="J54" s="2127"/>
      <c r="K54" s="2076"/>
      <c r="L54" s="2076"/>
      <c r="M54" s="2076"/>
      <c r="N54" s="2076"/>
      <c r="O54" s="2076"/>
      <c r="P54" s="2076"/>
      <c r="Q54" s="2076"/>
      <c r="R54" s="2076"/>
      <c r="S54" s="2076"/>
      <c r="T54" s="2076"/>
      <c r="U54" s="2076"/>
      <c r="V54" s="2076"/>
      <c r="W54" s="2076"/>
      <c r="X54" s="2076"/>
      <c r="Y54" s="2076"/>
      <c r="Z54" s="2076"/>
      <c r="AA54" s="2076"/>
      <c r="AB54" s="2076"/>
      <c r="AC54" s="2076"/>
      <c r="AD54" s="2076"/>
      <c r="AE54" s="2076"/>
      <c r="AF54" s="2076"/>
      <c r="AG54" s="2076"/>
      <c r="AH54" s="2076"/>
      <c r="AI54" s="2076"/>
      <c r="AJ54" s="2076"/>
      <c r="AK54" s="2076"/>
      <c r="AL54" s="2076"/>
      <c r="AM54" s="2076"/>
      <c r="AN54" s="2076"/>
      <c r="AO54" s="2077"/>
      <c r="AP54" s="2095"/>
      <c r="AQ54" s="2096"/>
      <c r="AR54" s="2096"/>
      <c r="AS54" s="2076"/>
      <c r="AT54" s="2076"/>
      <c r="AU54" s="2076"/>
      <c r="AV54" s="2076"/>
      <c r="AW54" s="2076"/>
      <c r="AX54" s="2076"/>
      <c r="AY54" s="2076"/>
      <c r="AZ54" s="2076"/>
      <c r="BA54" s="2076"/>
      <c r="BB54" s="2076"/>
      <c r="BC54" s="2076"/>
      <c r="BD54" s="2076"/>
      <c r="BE54" s="2076"/>
      <c r="BF54" s="2077"/>
      <c r="BG54" s="2095"/>
      <c r="BH54" s="2096"/>
      <c r="BI54" s="2096"/>
      <c r="BJ54" s="2076"/>
      <c r="BK54" s="2076"/>
      <c r="BL54" s="2076"/>
      <c r="BM54" s="2076"/>
      <c r="BN54" s="2076"/>
      <c r="BO54" s="2076"/>
      <c r="BP54" s="2076"/>
      <c r="BQ54" s="2076"/>
      <c r="BR54" s="2076"/>
      <c r="BS54" s="2076"/>
      <c r="BT54" s="2076"/>
      <c r="BU54" s="2076"/>
      <c r="BV54" s="2077"/>
      <c r="BW54" s="2095"/>
      <c r="BX54" s="2096"/>
      <c r="BY54" s="2137"/>
      <c r="CA54" s="2154"/>
      <c r="CB54" s="2155"/>
      <c r="CC54" s="2155"/>
      <c r="CD54" s="2155"/>
      <c r="CE54" s="2155"/>
      <c r="CF54" s="2159"/>
      <c r="CG54" s="2159"/>
      <c r="CH54" s="2159"/>
      <c r="CI54" s="2159"/>
      <c r="CJ54" s="2159"/>
      <c r="CK54" s="2159"/>
      <c r="CL54" s="2159"/>
      <c r="CM54" s="2159"/>
      <c r="CN54" s="2159"/>
      <c r="CO54" s="2159"/>
      <c r="CP54" s="2159"/>
      <c r="CQ54" s="2159"/>
      <c r="CR54" s="2159"/>
      <c r="CS54" s="2159"/>
      <c r="CT54" s="2159"/>
      <c r="CU54" s="2159"/>
      <c r="CV54" s="2159"/>
      <c r="CW54" s="2159"/>
      <c r="CX54" s="2159"/>
      <c r="CY54" s="2159"/>
      <c r="CZ54" s="2159"/>
      <c r="DA54" s="2159"/>
      <c r="DB54" s="2159"/>
      <c r="DC54" s="2160"/>
      <c r="DD54" s="2160"/>
      <c r="DE54" s="2160"/>
      <c r="DF54" s="2160"/>
      <c r="DG54" s="2160"/>
      <c r="DH54" s="2160"/>
      <c r="DI54" s="2132"/>
      <c r="DJ54" s="2132"/>
      <c r="DK54" s="2132"/>
      <c r="DL54" s="2132"/>
      <c r="DM54" s="2132"/>
      <c r="DN54" s="2132"/>
      <c r="DO54" s="2132"/>
      <c r="DP54" s="2132"/>
      <c r="DQ54" s="2132"/>
      <c r="DR54" s="2132"/>
      <c r="DS54" s="2132"/>
      <c r="DT54" s="2132"/>
      <c r="DU54" s="2132"/>
      <c r="DV54" s="2132"/>
      <c r="DW54" s="2132"/>
      <c r="DX54" s="2132"/>
      <c r="DY54" s="2132"/>
      <c r="DZ54" s="2132"/>
      <c r="EA54" s="2132"/>
      <c r="EB54" s="2132"/>
      <c r="EC54" s="2132"/>
      <c r="ED54" s="2132"/>
      <c r="EE54" s="2132"/>
      <c r="EF54" s="2132"/>
      <c r="EG54" s="2132"/>
      <c r="EH54" s="2143"/>
      <c r="EI54" s="2144"/>
      <c r="EJ54" s="2145"/>
      <c r="EK54" s="2146"/>
    </row>
    <row r="55" spans="1:141" ht="4.5" customHeight="1">
      <c r="A55" s="2126"/>
      <c r="B55" s="2127"/>
      <c r="C55" s="2127"/>
      <c r="D55" s="2127"/>
      <c r="E55" s="2127"/>
      <c r="F55" s="2127"/>
      <c r="G55" s="2127"/>
      <c r="H55" s="2127"/>
      <c r="I55" s="2127"/>
      <c r="J55" s="2127"/>
      <c r="K55" s="2076"/>
      <c r="L55" s="2076"/>
      <c r="M55" s="2076"/>
      <c r="N55" s="2076"/>
      <c r="O55" s="2076"/>
      <c r="P55" s="2076"/>
      <c r="Q55" s="2076"/>
      <c r="R55" s="2076"/>
      <c r="S55" s="2076"/>
      <c r="T55" s="2076"/>
      <c r="U55" s="2076"/>
      <c r="V55" s="2076"/>
      <c r="W55" s="2076"/>
      <c r="X55" s="2076"/>
      <c r="Y55" s="2076"/>
      <c r="Z55" s="2076"/>
      <c r="AA55" s="2076"/>
      <c r="AB55" s="2076"/>
      <c r="AC55" s="2076"/>
      <c r="AD55" s="2076"/>
      <c r="AE55" s="2076"/>
      <c r="AF55" s="2076"/>
      <c r="AG55" s="2076"/>
      <c r="AH55" s="2076"/>
      <c r="AI55" s="2076"/>
      <c r="AJ55" s="2076"/>
      <c r="AK55" s="2076"/>
      <c r="AL55" s="2076"/>
      <c r="AM55" s="2076"/>
      <c r="AN55" s="2076"/>
      <c r="AO55" s="2077"/>
      <c r="AP55" s="2095"/>
      <c r="AQ55" s="2096"/>
      <c r="AR55" s="2096"/>
      <c r="AS55" s="2076"/>
      <c r="AT55" s="2076"/>
      <c r="AU55" s="2076"/>
      <c r="AV55" s="2076"/>
      <c r="AW55" s="2076"/>
      <c r="AX55" s="2076"/>
      <c r="AY55" s="2076"/>
      <c r="AZ55" s="2076"/>
      <c r="BA55" s="2076"/>
      <c r="BB55" s="2076"/>
      <c r="BC55" s="2076"/>
      <c r="BD55" s="2076"/>
      <c r="BE55" s="2076"/>
      <c r="BF55" s="2077"/>
      <c r="BG55" s="2095"/>
      <c r="BH55" s="2096"/>
      <c r="BI55" s="2096"/>
      <c r="BJ55" s="2076"/>
      <c r="BK55" s="2076"/>
      <c r="BL55" s="2076"/>
      <c r="BM55" s="2076"/>
      <c r="BN55" s="2076"/>
      <c r="BO55" s="2076"/>
      <c r="BP55" s="2076"/>
      <c r="BQ55" s="2076"/>
      <c r="BR55" s="2076"/>
      <c r="BS55" s="2076"/>
      <c r="BT55" s="2076"/>
      <c r="BU55" s="2076"/>
      <c r="BV55" s="2077"/>
      <c r="BW55" s="2095"/>
      <c r="BX55" s="2096"/>
      <c r="BY55" s="2137"/>
      <c r="CA55" s="2154"/>
      <c r="CB55" s="2155"/>
      <c r="CC55" s="2155"/>
      <c r="CD55" s="2155"/>
      <c r="CE55" s="2155"/>
      <c r="CF55" s="2159"/>
      <c r="CG55" s="2159"/>
      <c r="CH55" s="2159"/>
      <c r="CI55" s="2159"/>
      <c r="CJ55" s="2159"/>
      <c r="CK55" s="2159"/>
      <c r="CL55" s="2159"/>
      <c r="CM55" s="2159"/>
      <c r="CN55" s="2159"/>
      <c r="CO55" s="2159"/>
      <c r="CP55" s="2159"/>
      <c r="CQ55" s="2159"/>
      <c r="CR55" s="2159"/>
      <c r="CS55" s="2159"/>
      <c r="CT55" s="2159"/>
      <c r="CU55" s="2159"/>
      <c r="CV55" s="2159"/>
      <c r="CW55" s="2159"/>
      <c r="CX55" s="2159"/>
      <c r="CY55" s="2159"/>
      <c r="CZ55" s="2159"/>
      <c r="DA55" s="2159"/>
      <c r="DB55" s="2159"/>
      <c r="DC55" s="2160"/>
      <c r="DD55" s="2160"/>
      <c r="DE55" s="2160"/>
      <c r="DF55" s="2160"/>
      <c r="DG55" s="2160"/>
      <c r="DH55" s="2160"/>
      <c r="DI55" s="2132"/>
      <c r="DJ55" s="2132"/>
      <c r="DK55" s="2132"/>
      <c r="DL55" s="2132"/>
      <c r="DM55" s="2132"/>
      <c r="DN55" s="2132"/>
      <c r="DO55" s="2132"/>
      <c r="DP55" s="2132"/>
      <c r="DQ55" s="2132"/>
      <c r="DR55" s="2132"/>
      <c r="DS55" s="2132"/>
      <c r="DT55" s="2132"/>
      <c r="DU55" s="2132"/>
      <c r="DV55" s="2132"/>
      <c r="DW55" s="2132"/>
      <c r="DX55" s="2132"/>
      <c r="DY55" s="2132"/>
      <c r="DZ55" s="2132"/>
      <c r="EA55" s="2132"/>
      <c r="EB55" s="2132"/>
      <c r="EC55" s="2132"/>
      <c r="ED55" s="2132"/>
      <c r="EE55" s="2132"/>
      <c r="EF55" s="2132"/>
      <c r="EG55" s="2132"/>
      <c r="EH55" s="2143"/>
      <c r="EI55" s="2144"/>
      <c r="EJ55" s="2145"/>
      <c r="EK55" s="2146"/>
    </row>
    <row r="56" spans="1:141" ht="4.5" customHeight="1">
      <c r="A56" s="2126"/>
      <c r="B56" s="2127"/>
      <c r="C56" s="2127"/>
      <c r="D56" s="2127"/>
      <c r="E56" s="2127"/>
      <c r="F56" s="2127"/>
      <c r="G56" s="2127"/>
      <c r="H56" s="2127"/>
      <c r="I56" s="2127"/>
      <c r="J56" s="2127"/>
      <c r="K56" s="2076"/>
      <c r="L56" s="2076"/>
      <c r="M56" s="2076"/>
      <c r="N56" s="2076"/>
      <c r="O56" s="2076"/>
      <c r="P56" s="2076"/>
      <c r="Q56" s="2076"/>
      <c r="R56" s="2076"/>
      <c r="S56" s="2076"/>
      <c r="T56" s="2076"/>
      <c r="U56" s="2076"/>
      <c r="V56" s="2076"/>
      <c r="W56" s="2076"/>
      <c r="X56" s="2076"/>
      <c r="Y56" s="2076"/>
      <c r="Z56" s="2076"/>
      <c r="AA56" s="2076"/>
      <c r="AB56" s="2076"/>
      <c r="AC56" s="2076"/>
      <c r="AD56" s="2076"/>
      <c r="AE56" s="2076"/>
      <c r="AF56" s="2076"/>
      <c r="AG56" s="2076"/>
      <c r="AH56" s="2076"/>
      <c r="AI56" s="2076"/>
      <c r="AJ56" s="2076"/>
      <c r="AK56" s="2076"/>
      <c r="AL56" s="2076"/>
      <c r="AM56" s="2076"/>
      <c r="AN56" s="2076"/>
      <c r="AO56" s="2077"/>
      <c r="AP56" s="2095"/>
      <c r="AQ56" s="2096"/>
      <c r="AR56" s="2096"/>
      <c r="AS56" s="2076"/>
      <c r="AT56" s="2076"/>
      <c r="AU56" s="2076"/>
      <c r="AV56" s="2076"/>
      <c r="AW56" s="2076"/>
      <c r="AX56" s="2076"/>
      <c r="AY56" s="2076"/>
      <c r="AZ56" s="2076"/>
      <c r="BA56" s="2076"/>
      <c r="BB56" s="2076"/>
      <c r="BC56" s="2076"/>
      <c r="BD56" s="2076"/>
      <c r="BE56" s="2076"/>
      <c r="BF56" s="2077"/>
      <c r="BG56" s="2095"/>
      <c r="BH56" s="2096"/>
      <c r="BI56" s="2096"/>
      <c r="BJ56" s="2076"/>
      <c r="BK56" s="2076"/>
      <c r="BL56" s="2076"/>
      <c r="BM56" s="2076"/>
      <c r="BN56" s="2076"/>
      <c r="BO56" s="2076"/>
      <c r="BP56" s="2076"/>
      <c r="BQ56" s="2076"/>
      <c r="BR56" s="2076"/>
      <c r="BS56" s="2076"/>
      <c r="BT56" s="2076"/>
      <c r="BU56" s="2076"/>
      <c r="BV56" s="2077"/>
      <c r="BW56" s="2095"/>
      <c r="BX56" s="2096"/>
      <c r="BY56" s="2137"/>
      <c r="CA56" s="2154"/>
      <c r="CB56" s="2155"/>
      <c r="CC56" s="2155"/>
      <c r="CD56" s="2155"/>
      <c r="CE56" s="2155"/>
      <c r="CF56" s="2159"/>
      <c r="CG56" s="2159"/>
      <c r="CH56" s="2159"/>
      <c r="CI56" s="2159"/>
      <c r="CJ56" s="2159"/>
      <c r="CK56" s="2159"/>
      <c r="CL56" s="2159"/>
      <c r="CM56" s="2159"/>
      <c r="CN56" s="2159"/>
      <c r="CO56" s="2159"/>
      <c r="CP56" s="2159"/>
      <c r="CQ56" s="2159"/>
      <c r="CR56" s="2159"/>
      <c r="CS56" s="2159"/>
      <c r="CT56" s="2159"/>
      <c r="CU56" s="2159"/>
      <c r="CV56" s="2159"/>
      <c r="CW56" s="2159"/>
      <c r="CX56" s="2159"/>
      <c r="CY56" s="2159"/>
      <c r="CZ56" s="2159"/>
      <c r="DA56" s="2159"/>
      <c r="DB56" s="2159"/>
      <c r="DC56" s="2160"/>
      <c r="DD56" s="2160"/>
      <c r="DE56" s="2160"/>
      <c r="DF56" s="2160"/>
      <c r="DG56" s="2160"/>
      <c r="DH56" s="2160"/>
      <c r="DI56" s="2132"/>
      <c r="DJ56" s="2132"/>
      <c r="DK56" s="2132"/>
      <c r="DL56" s="2132"/>
      <c r="DM56" s="2132"/>
      <c r="DN56" s="2132"/>
      <c r="DO56" s="2132"/>
      <c r="DP56" s="2132"/>
      <c r="DQ56" s="2132"/>
      <c r="DR56" s="2132"/>
      <c r="DS56" s="2132"/>
      <c r="DT56" s="2132"/>
      <c r="DU56" s="2132"/>
      <c r="DV56" s="2132"/>
      <c r="DW56" s="2132"/>
      <c r="DX56" s="2132"/>
      <c r="DY56" s="2132"/>
      <c r="DZ56" s="2132"/>
      <c r="EA56" s="2132"/>
      <c r="EB56" s="2132"/>
      <c r="EC56" s="2132"/>
      <c r="ED56" s="2132"/>
      <c r="EE56" s="2132"/>
      <c r="EF56" s="2132"/>
      <c r="EG56" s="2132"/>
      <c r="EH56" s="2143"/>
      <c r="EI56" s="2144"/>
      <c r="EJ56" s="2145"/>
      <c r="EK56" s="2146"/>
    </row>
    <row r="57" spans="1:141" ht="4.5" customHeight="1">
      <c r="A57" s="2126"/>
      <c r="B57" s="2127"/>
      <c r="C57" s="2127"/>
      <c r="D57" s="2127"/>
      <c r="E57" s="2127"/>
      <c r="F57" s="2127"/>
      <c r="G57" s="2127"/>
      <c r="H57" s="2127"/>
      <c r="I57" s="2127"/>
      <c r="J57" s="2127"/>
      <c r="K57" s="2076"/>
      <c r="L57" s="2076"/>
      <c r="M57" s="2076"/>
      <c r="N57" s="2076"/>
      <c r="O57" s="2076"/>
      <c r="P57" s="2076"/>
      <c r="Q57" s="2076"/>
      <c r="R57" s="2076"/>
      <c r="S57" s="2076"/>
      <c r="T57" s="2076"/>
      <c r="U57" s="2076"/>
      <c r="V57" s="2076"/>
      <c r="W57" s="2076"/>
      <c r="X57" s="2076"/>
      <c r="Y57" s="2076"/>
      <c r="Z57" s="2076"/>
      <c r="AA57" s="2076"/>
      <c r="AB57" s="2076"/>
      <c r="AC57" s="2076"/>
      <c r="AD57" s="2076"/>
      <c r="AE57" s="2076"/>
      <c r="AF57" s="2076"/>
      <c r="AG57" s="2076"/>
      <c r="AH57" s="2076"/>
      <c r="AI57" s="2076"/>
      <c r="AJ57" s="2076"/>
      <c r="AK57" s="2076"/>
      <c r="AL57" s="2076"/>
      <c r="AM57" s="2076"/>
      <c r="AN57" s="2076"/>
      <c r="AO57" s="2077"/>
      <c r="AP57" s="2095"/>
      <c r="AQ57" s="2096"/>
      <c r="AR57" s="2096"/>
      <c r="AS57" s="2076"/>
      <c r="AT57" s="2076"/>
      <c r="AU57" s="2076"/>
      <c r="AV57" s="2076"/>
      <c r="AW57" s="2076"/>
      <c r="AX57" s="2076"/>
      <c r="AY57" s="2076"/>
      <c r="AZ57" s="2076"/>
      <c r="BA57" s="2076"/>
      <c r="BB57" s="2076"/>
      <c r="BC57" s="2076"/>
      <c r="BD57" s="2076"/>
      <c r="BE57" s="2076"/>
      <c r="BF57" s="2077"/>
      <c r="BG57" s="2095"/>
      <c r="BH57" s="2096"/>
      <c r="BI57" s="2096"/>
      <c r="BJ57" s="2076"/>
      <c r="BK57" s="2076"/>
      <c r="BL57" s="2076"/>
      <c r="BM57" s="2076"/>
      <c r="BN57" s="2076"/>
      <c r="BO57" s="2076"/>
      <c r="BP57" s="2076"/>
      <c r="BQ57" s="2076"/>
      <c r="BR57" s="2076"/>
      <c r="BS57" s="2076"/>
      <c r="BT57" s="2076"/>
      <c r="BU57" s="2076"/>
      <c r="BV57" s="2077"/>
      <c r="BW57" s="2095"/>
      <c r="BX57" s="2096"/>
      <c r="BY57" s="2137"/>
      <c r="CA57" s="2154"/>
      <c r="CB57" s="2155"/>
      <c r="CC57" s="2155"/>
      <c r="CD57" s="2155"/>
      <c r="CE57" s="2155"/>
      <c r="CF57" s="2159" t="s">
        <v>412</v>
      </c>
      <c r="CG57" s="2159"/>
      <c r="CH57" s="2159"/>
      <c r="CI57" s="2159"/>
      <c r="CJ57" s="2159"/>
      <c r="CK57" s="2159"/>
      <c r="CL57" s="2159"/>
      <c r="CM57" s="2159"/>
      <c r="CN57" s="2159"/>
      <c r="CO57" s="2159"/>
      <c r="CP57" s="2159"/>
      <c r="CQ57" s="2159"/>
      <c r="CR57" s="2159"/>
      <c r="CS57" s="2159"/>
      <c r="CT57" s="2159"/>
      <c r="CU57" s="2159"/>
      <c r="CV57" s="2159"/>
      <c r="CW57" s="2159"/>
      <c r="CX57" s="2159"/>
      <c r="CY57" s="2159"/>
      <c r="CZ57" s="2159"/>
      <c r="DA57" s="2159"/>
      <c r="DB57" s="2159"/>
      <c r="DC57" s="2160" t="s">
        <v>700</v>
      </c>
      <c r="DD57" s="2160"/>
      <c r="DE57" s="2160"/>
      <c r="DF57" s="2160"/>
      <c r="DG57" s="2160"/>
      <c r="DH57" s="2160"/>
      <c r="DI57" s="2132"/>
      <c r="DJ57" s="2132"/>
      <c r="DK57" s="2132"/>
      <c r="DL57" s="2132"/>
      <c r="DM57" s="2132"/>
      <c r="DN57" s="2132"/>
      <c r="DO57" s="2132"/>
      <c r="DP57" s="2132"/>
      <c r="DQ57" s="2132"/>
      <c r="DR57" s="2132"/>
      <c r="DS57" s="2132"/>
      <c r="DT57" s="2132"/>
      <c r="DU57" s="2132"/>
      <c r="DV57" s="2132"/>
      <c r="DW57" s="2132"/>
      <c r="DX57" s="2132"/>
      <c r="DY57" s="2132"/>
      <c r="DZ57" s="2132"/>
      <c r="EA57" s="2132"/>
      <c r="EB57" s="2132"/>
      <c r="EC57" s="2132"/>
      <c r="ED57" s="2132"/>
      <c r="EE57" s="2132"/>
      <c r="EF57" s="2132"/>
      <c r="EG57" s="2132"/>
      <c r="EH57" s="2143"/>
      <c r="EI57" s="2144"/>
      <c r="EJ57" s="2145"/>
      <c r="EK57" s="2146"/>
    </row>
    <row r="58" spans="1:141" ht="4.5" customHeight="1">
      <c r="A58" s="2126"/>
      <c r="B58" s="2127"/>
      <c r="C58" s="2127"/>
      <c r="D58" s="2127"/>
      <c r="E58" s="2127"/>
      <c r="F58" s="2127"/>
      <c r="G58" s="2127"/>
      <c r="H58" s="2127"/>
      <c r="I58" s="2127"/>
      <c r="J58" s="2127"/>
      <c r="K58" s="2076"/>
      <c r="L58" s="2076"/>
      <c r="M58" s="2076"/>
      <c r="N58" s="2076"/>
      <c r="O58" s="2076"/>
      <c r="P58" s="2076"/>
      <c r="Q58" s="2076"/>
      <c r="R58" s="2076"/>
      <c r="S58" s="2076"/>
      <c r="T58" s="2076"/>
      <c r="U58" s="2076"/>
      <c r="V58" s="2076"/>
      <c r="W58" s="2076"/>
      <c r="X58" s="2076"/>
      <c r="Y58" s="2076"/>
      <c r="Z58" s="2076"/>
      <c r="AA58" s="2076"/>
      <c r="AB58" s="2076"/>
      <c r="AC58" s="2076"/>
      <c r="AD58" s="2076"/>
      <c r="AE58" s="2076"/>
      <c r="AF58" s="2076"/>
      <c r="AG58" s="2076"/>
      <c r="AH58" s="2076"/>
      <c r="AI58" s="2076"/>
      <c r="AJ58" s="2076"/>
      <c r="AK58" s="2076"/>
      <c r="AL58" s="2076"/>
      <c r="AM58" s="2076"/>
      <c r="AN58" s="2076"/>
      <c r="AO58" s="2077"/>
      <c r="AP58" s="2095"/>
      <c r="AQ58" s="2096"/>
      <c r="AR58" s="2096"/>
      <c r="AS58" s="2076"/>
      <c r="AT58" s="2076"/>
      <c r="AU58" s="2076"/>
      <c r="AV58" s="2076"/>
      <c r="AW58" s="2076"/>
      <c r="AX58" s="2076"/>
      <c r="AY58" s="2076"/>
      <c r="AZ58" s="2076"/>
      <c r="BA58" s="2076"/>
      <c r="BB58" s="2076"/>
      <c r="BC58" s="2076"/>
      <c r="BD58" s="2076"/>
      <c r="BE58" s="2076"/>
      <c r="BF58" s="2077"/>
      <c r="BG58" s="2095"/>
      <c r="BH58" s="2096"/>
      <c r="BI58" s="2096"/>
      <c r="BJ58" s="2076"/>
      <c r="BK58" s="2076"/>
      <c r="BL58" s="2076"/>
      <c r="BM58" s="2076"/>
      <c r="BN58" s="2076"/>
      <c r="BO58" s="2076"/>
      <c r="BP58" s="2076"/>
      <c r="BQ58" s="2076"/>
      <c r="BR58" s="2076"/>
      <c r="BS58" s="2076"/>
      <c r="BT58" s="2076"/>
      <c r="BU58" s="2076"/>
      <c r="BV58" s="2077"/>
      <c r="BW58" s="2095"/>
      <c r="BX58" s="2096"/>
      <c r="BY58" s="2137"/>
      <c r="CA58" s="2154"/>
      <c r="CB58" s="2155"/>
      <c r="CC58" s="2155"/>
      <c r="CD58" s="2155"/>
      <c r="CE58" s="2155"/>
      <c r="CF58" s="2159"/>
      <c r="CG58" s="2159"/>
      <c r="CH58" s="2159"/>
      <c r="CI58" s="2159"/>
      <c r="CJ58" s="2159"/>
      <c r="CK58" s="2159"/>
      <c r="CL58" s="2159"/>
      <c r="CM58" s="2159"/>
      <c r="CN58" s="2159"/>
      <c r="CO58" s="2159"/>
      <c r="CP58" s="2159"/>
      <c r="CQ58" s="2159"/>
      <c r="CR58" s="2159"/>
      <c r="CS58" s="2159"/>
      <c r="CT58" s="2159"/>
      <c r="CU58" s="2159"/>
      <c r="CV58" s="2159"/>
      <c r="CW58" s="2159"/>
      <c r="CX58" s="2159"/>
      <c r="CY58" s="2159"/>
      <c r="CZ58" s="2159"/>
      <c r="DA58" s="2159"/>
      <c r="DB58" s="2159"/>
      <c r="DC58" s="2160"/>
      <c r="DD58" s="2160"/>
      <c r="DE58" s="2160"/>
      <c r="DF58" s="2160"/>
      <c r="DG58" s="2160"/>
      <c r="DH58" s="2160"/>
      <c r="DI58" s="2132"/>
      <c r="DJ58" s="2132"/>
      <c r="DK58" s="2132"/>
      <c r="DL58" s="2132"/>
      <c r="DM58" s="2132"/>
      <c r="DN58" s="2132"/>
      <c r="DO58" s="2132"/>
      <c r="DP58" s="2132"/>
      <c r="DQ58" s="2132"/>
      <c r="DR58" s="2132"/>
      <c r="DS58" s="2132"/>
      <c r="DT58" s="2132"/>
      <c r="DU58" s="2132"/>
      <c r="DV58" s="2132"/>
      <c r="DW58" s="2132"/>
      <c r="DX58" s="2132"/>
      <c r="DY58" s="2132"/>
      <c r="DZ58" s="2132"/>
      <c r="EA58" s="2132"/>
      <c r="EB58" s="2132"/>
      <c r="EC58" s="2132"/>
      <c r="ED58" s="2132"/>
      <c r="EE58" s="2132"/>
      <c r="EF58" s="2132"/>
      <c r="EG58" s="2132"/>
      <c r="EH58" s="2143"/>
      <c r="EI58" s="2144"/>
      <c r="EJ58" s="2145"/>
      <c r="EK58" s="2146"/>
    </row>
    <row r="59" spans="1:141" ht="4.5" customHeight="1">
      <c r="A59" s="2126"/>
      <c r="B59" s="2127"/>
      <c r="C59" s="2127"/>
      <c r="D59" s="2127"/>
      <c r="E59" s="2127"/>
      <c r="F59" s="2127"/>
      <c r="G59" s="2127"/>
      <c r="H59" s="2127"/>
      <c r="I59" s="2127"/>
      <c r="J59" s="2127"/>
      <c r="K59" s="2076"/>
      <c r="L59" s="2076"/>
      <c r="M59" s="2076"/>
      <c r="N59" s="2076"/>
      <c r="O59" s="2076"/>
      <c r="P59" s="2076"/>
      <c r="Q59" s="2076"/>
      <c r="R59" s="2076"/>
      <c r="S59" s="2076"/>
      <c r="T59" s="2076"/>
      <c r="U59" s="2076"/>
      <c r="V59" s="2076"/>
      <c r="W59" s="2076"/>
      <c r="X59" s="2076"/>
      <c r="Y59" s="2076"/>
      <c r="Z59" s="2076"/>
      <c r="AA59" s="2076"/>
      <c r="AB59" s="2076"/>
      <c r="AC59" s="2076"/>
      <c r="AD59" s="2076"/>
      <c r="AE59" s="2076"/>
      <c r="AF59" s="2076"/>
      <c r="AG59" s="2076"/>
      <c r="AH59" s="2076"/>
      <c r="AI59" s="2076"/>
      <c r="AJ59" s="2076"/>
      <c r="AK59" s="2076"/>
      <c r="AL59" s="2076"/>
      <c r="AM59" s="2076"/>
      <c r="AN59" s="2076"/>
      <c r="AO59" s="2077"/>
      <c r="AP59" s="2095"/>
      <c r="AQ59" s="2096"/>
      <c r="AR59" s="2096"/>
      <c r="AS59" s="2076"/>
      <c r="AT59" s="2076"/>
      <c r="AU59" s="2076"/>
      <c r="AV59" s="2076"/>
      <c r="AW59" s="2076"/>
      <c r="AX59" s="2076"/>
      <c r="AY59" s="2076"/>
      <c r="AZ59" s="2076"/>
      <c r="BA59" s="2076"/>
      <c r="BB59" s="2076"/>
      <c r="BC59" s="2076"/>
      <c r="BD59" s="2076"/>
      <c r="BE59" s="2076"/>
      <c r="BF59" s="2077"/>
      <c r="BG59" s="2095"/>
      <c r="BH59" s="2096"/>
      <c r="BI59" s="2096"/>
      <c r="BJ59" s="2076"/>
      <c r="BK59" s="2076"/>
      <c r="BL59" s="2076"/>
      <c r="BM59" s="2076"/>
      <c r="BN59" s="2076"/>
      <c r="BO59" s="2076"/>
      <c r="BP59" s="2076"/>
      <c r="BQ59" s="2076"/>
      <c r="BR59" s="2076"/>
      <c r="BS59" s="2076"/>
      <c r="BT59" s="2076"/>
      <c r="BU59" s="2076"/>
      <c r="BV59" s="2077"/>
      <c r="BW59" s="2095"/>
      <c r="BX59" s="2096"/>
      <c r="BY59" s="2137"/>
      <c r="CA59" s="2154"/>
      <c r="CB59" s="2155"/>
      <c r="CC59" s="2155"/>
      <c r="CD59" s="2155"/>
      <c r="CE59" s="2155"/>
      <c r="CF59" s="2159"/>
      <c r="CG59" s="2159"/>
      <c r="CH59" s="2159"/>
      <c r="CI59" s="2159"/>
      <c r="CJ59" s="2159"/>
      <c r="CK59" s="2159"/>
      <c r="CL59" s="2159"/>
      <c r="CM59" s="2159"/>
      <c r="CN59" s="2159"/>
      <c r="CO59" s="2159"/>
      <c r="CP59" s="2159"/>
      <c r="CQ59" s="2159"/>
      <c r="CR59" s="2159"/>
      <c r="CS59" s="2159"/>
      <c r="CT59" s="2159"/>
      <c r="CU59" s="2159"/>
      <c r="CV59" s="2159"/>
      <c r="CW59" s="2159"/>
      <c r="CX59" s="2159"/>
      <c r="CY59" s="2159"/>
      <c r="CZ59" s="2159"/>
      <c r="DA59" s="2159"/>
      <c r="DB59" s="2159"/>
      <c r="DC59" s="2160"/>
      <c r="DD59" s="2160"/>
      <c r="DE59" s="2160"/>
      <c r="DF59" s="2160"/>
      <c r="DG59" s="2160"/>
      <c r="DH59" s="2160"/>
      <c r="DI59" s="2132"/>
      <c r="DJ59" s="2132"/>
      <c r="DK59" s="2132"/>
      <c r="DL59" s="2132"/>
      <c r="DM59" s="2132"/>
      <c r="DN59" s="2132"/>
      <c r="DO59" s="2132"/>
      <c r="DP59" s="2132"/>
      <c r="DQ59" s="2132"/>
      <c r="DR59" s="2132"/>
      <c r="DS59" s="2132"/>
      <c r="DT59" s="2132"/>
      <c r="DU59" s="2132"/>
      <c r="DV59" s="2132"/>
      <c r="DW59" s="2132"/>
      <c r="DX59" s="2132"/>
      <c r="DY59" s="2132"/>
      <c r="DZ59" s="2132"/>
      <c r="EA59" s="2132"/>
      <c r="EB59" s="2132"/>
      <c r="EC59" s="2132"/>
      <c r="ED59" s="2132"/>
      <c r="EE59" s="2132"/>
      <c r="EF59" s="2132"/>
      <c r="EG59" s="2132"/>
      <c r="EH59" s="2143"/>
      <c r="EI59" s="2144"/>
      <c r="EJ59" s="2145"/>
      <c r="EK59" s="2146"/>
    </row>
    <row r="60" spans="1:141" ht="4.5" customHeight="1">
      <c r="A60" s="2126"/>
      <c r="B60" s="2127"/>
      <c r="C60" s="2127"/>
      <c r="D60" s="2127"/>
      <c r="E60" s="2127"/>
      <c r="F60" s="2127"/>
      <c r="G60" s="2127"/>
      <c r="H60" s="2127"/>
      <c r="I60" s="2127"/>
      <c r="J60" s="2127"/>
      <c r="K60" s="2076"/>
      <c r="L60" s="2076"/>
      <c r="M60" s="2076"/>
      <c r="N60" s="2076"/>
      <c r="O60" s="2076"/>
      <c r="P60" s="2076"/>
      <c r="Q60" s="2076"/>
      <c r="R60" s="2076"/>
      <c r="S60" s="2076"/>
      <c r="T60" s="2076"/>
      <c r="U60" s="2076"/>
      <c r="V60" s="2076"/>
      <c r="W60" s="2076"/>
      <c r="X60" s="2076"/>
      <c r="Y60" s="2076"/>
      <c r="Z60" s="2076"/>
      <c r="AA60" s="2076"/>
      <c r="AB60" s="2076"/>
      <c r="AC60" s="2076"/>
      <c r="AD60" s="2076"/>
      <c r="AE60" s="2076"/>
      <c r="AF60" s="2076"/>
      <c r="AG60" s="2076"/>
      <c r="AH60" s="2076"/>
      <c r="AI60" s="2076"/>
      <c r="AJ60" s="2076"/>
      <c r="AK60" s="2076"/>
      <c r="AL60" s="2076"/>
      <c r="AM60" s="2076"/>
      <c r="AN60" s="2076"/>
      <c r="AO60" s="2077"/>
      <c r="AP60" s="2095"/>
      <c r="AQ60" s="2096"/>
      <c r="AR60" s="2096"/>
      <c r="AS60" s="2076"/>
      <c r="AT60" s="2076"/>
      <c r="AU60" s="2076"/>
      <c r="AV60" s="2076"/>
      <c r="AW60" s="2076"/>
      <c r="AX60" s="2076"/>
      <c r="AY60" s="2076"/>
      <c r="AZ60" s="2076"/>
      <c r="BA60" s="2076"/>
      <c r="BB60" s="2076"/>
      <c r="BC60" s="2076"/>
      <c r="BD60" s="2076"/>
      <c r="BE60" s="2076"/>
      <c r="BF60" s="2077"/>
      <c r="BG60" s="2095"/>
      <c r="BH60" s="2096"/>
      <c r="BI60" s="2096"/>
      <c r="BJ60" s="2076"/>
      <c r="BK60" s="2076"/>
      <c r="BL60" s="2076"/>
      <c r="BM60" s="2076"/>
      <c r="BN60" s="2076"/>
      <c r="BO60" s="2076"/>
      <c r="BP60" s="2076"/>
      <c r="BQ60" s="2076"/>
      <c r="BR60" s="2076"/>
      <c r="BS60" s="2076"/>
      <c r="BT60" s="2076"/>
      <c r="BU60" s="2076"/>
      <c r="BV60" s="2077"/>
      <c r="BW60" s="2095"/>
      <c r="BX60" s="2096"/>
      <c r="BY60" s="2137"/>
      <c r="CA60" s="2154"/>
      <c r="CB60" s="2155"/>
      <c r="CC60" s="2155"/>
      <c r="CD60" s="2155"/>
      <c r="CE60" s="2155"/>
      <c r="CF60" s="2159"/>
      <c r="CG60" s="2159"/>
      <c r="CH60" s="2159"/>
      <c r="CI60" s="2159"/>
      <c r="CJ60" s="2159"/>
      <c r="CK60" s="2159"/>
      <c r="CL60" s="2159"/>
      <c r="CM60" s="2159"/>
      <c r="CN60" s="2159"/>
      <c r="CO60" s="2159"/>
      <c r="CP60" s="2159"/>
      <c r="CQ60" s="2159"/>
      <c r="CR60" s="2159"/>
      <c r="CS60" s="2159"/>
      <c r="CT60" s="2159"/>
      <c r="CU60" s="2159"/>
      <c r="CV60" s="2159"/>
      <c r="CW60" s="2159"/>
      <c r="CX60" s="2159"/>
      <c r="CY60" s="2159"/>
      <c r="CZ60" s="2159"/>
      <c r="DA60" s="2159"/>
      <c r="DB60" s="2159"/>
      <c r="DC60" s="2160"/>
      <c r="DD60" s="2160"/>
      <c r="DE60" s="2160"/>
      <c r="DF60" s="2160"/>
      <c r="DG60" s="2160"/>
      <c r="DH60" s="2160"/>
      <c r="DI60" s="2132"/>
      <c r="DJ60" s="2132"/>
      <c r="DK60" s="2132"/>
      <c r="DL60" s="2132"/>
      <c r="DM60" s="2132"/>
      <c r="DN60" s="2132"/>
      <c r="DO60" s="2132"/>
      <c r="DP60" s="2132"/>
      <c r="DQ60" s="2132"/>
      <c r="DR60" s="2132"/>
      <c r="DS60" s="2132"/>
      <c r="DT60" s="2132"/>
      <c r="DU60" s="2132"/>
      <c r="DV60" s="2132"/>
      <c r="DW60" s="2132"/>
      <c r="DX60" s="2132"/>
      <c r="DY60" s="2132"/>
      <c r="DZ60" s="2132"/>
      <c r="EA60" s="2132"/>
      <c r="EB60" s="2132"/>
      <c r="EC60" s="2132"/>
      <c r="ED60" s="2132"/>
      <c r="EE60" s="2132"/>
      <c r="EF60" s="2132"/>
      <c r="EG60" s="2132"/>
      <c r="EH60" s="2143"/>
      <c r="EI60" s="2144"/>
      <c r="EJ60" s="2145"/>
      <c r="EK60" s="2146"/>
    </row>
    <row r="61" spans="1:141" ht="4.5" customHeight="1">
      <c r="A61" s="2128"/>
      <c r="B61" s="2129"/>
      <c r="C61" s="2129"/>
      <c r="D61" s="2129"/>
      <c r="E61" s="2129"/>
      <c r="F61" s="2129"/>
      <c r="G61" s="2129"/>
      <c r="H61" s="2129"/>
      <c r="I61" s="2129"/>
      <c r="J61" s="2129"/>
      <c r="K61" s="2078"/>
      <c r="L61" s="2078"/>
      <c r="M61" s="2078"/>
      <c r="N61" s="2078"/>
      <c r="O61" s="2078"/>
      <c r="P61" s="2078"/>
      <c r="Q61" s="2078"/>
      <c r="R61" s="2078"/>
      <c r="S61" s="2078"/>
      <c r="T61" s="2078"/>
      <c r="U61" s="2078"/>
      <c r="V61" s="2078"/>
      <c r="W61" s="2078"/>
      <c r="X61" s="2078"/>
      <c r="Y61" s="2078"/>
      <c r="Z61" s="2078"/>
      <c r="AA61" s="2078"/>
      <c r="AB61" s="2078"/>
      <c r="AC61" s="2136"/>
      <c r="AD61" s="2136"/>
      <c r="AE61" s="2136"/>
      <c r="AF61" s="2136"/>
      <c r="AG61" s="2136"/>
      <c r="AH61" s="2136"/>
      <c r="AI61" s="2136"/>
      <c r="AJ61" s="2136"/>
      <c r="AK61" s="2136"/>
      <c r="AL61" s="2136"/>
      <c r="AM61" s="2136"/>
      <c r="AN61" s="2136"/>
      <c r="AO61" s="2080"/>
      <c r="AP61" s="2138"/>
      <c r="AQ61" s="2139"/>
      <c r="AR61" s="2139"/>
      <c r="AS61" s="2136"/>
      <c r="AT61" s="2136"/>
      <c r="AU61" s="2136"/>
      <c r="AV61" s="2136"/>
      <c r="AW61" s="2136"/>
      <c r="AX61" s="2136"/>
      <c r="AY61" s="2136"/>
      <c r="AZ61" s="2136"/>
      <c r="BA61" s="2136"/>
      <c r="BB61" s="2136"/>
      <c r="BC61" s="2136"/>
      <c r="BD61" s="2136"/>
      <c r="BE61" s="2136"/>
      <c r="BF61" s="2080"/>
      <c r="BG61" s="2138"/>
      <c r="BH61" s="2139"/>
      <c r="BI61" s="2139"/>
      <c r="BJ61" s="2136"/>
      <c r="BK61" s="2136"/>
      <c r="BL61" s="2136"/>
      <c r="BM61" s="2136"/>
      <c r="BN61" s="2136"/>
      <c r="BO61" s="2136"/>
      <c r="BP61" s="2136"/>
      <c r="BQ61" s="2136"/>
      <c r="BR61" s="2136"/>
      <c r="BS61" s="2136"/>
      <c r="BT61" s="2136"/>
      <c r="BU61" s="2136"/>
      <c r="BV61" s="2080"/>
      <c r="BW61" s="2138"/>
      <c r="BX61" s="2139"/>
      <c r="BY61" s="2140"/>
      <c r="CA61" s="2154"/>
      <c r="CB61" s="2155"/>
      <c r="CC61" s="2155"/>
      <c r="CD61" s="2155"/>
      <c r="CE61" s="2155"/>
      <c r="CF61" s="2159"/>
      <c r="CG61" s="2159"/>
      <c r="CH61" s="2159"/>
      <c r="CI61" s="2159"/>
      <c r="CJ61" s="2159"/>
      <c r="CK61" s="2159"/>
      <c r="CL61" s="2159"/>
      <c r="CM61" s="2159"/>
      <c r="CN61" s="2159"/>
      <c r="CO61" s="2159"/>
      <c r="CP61" s="2159"/>
      <c r="CQ61" s="2159"/>
      <c r="CR61" s="2159"/>
      <c r="CS61" s="2159"/>
      <c r="CT61" s="2159"/>
      <c r="CU61" s="2159"/>
      <c r="CV61" s="2159"/>
      <c r="CW61" s="2159"/>
      <c r="CX61" s="2159"/>
      <c r="CY61" s="2159"/>
      <c r="CZ61" s="2159"/>
      <c r="DA61" s="2159"/>
      <c r="DB61" s="2159"/>
      <c r="DC61" s="2160"/>
      <c r="DD61" s="2160"/>
      <c r="DE61" s="2160"/>
      <c r="DF61" s="2160"/>
      <c r="DG61" s="2160"/>
      <c r="DH61" s="2160"/>
      <c r="DI61" s="2132"/>
      <c r="DJ61" s="2132"/>
      <c r="DK61" s="2132"/>
      <c r="DL61" s="2132"/>
      <c r="DM61" s="2132"/>
      <c r="DN61" s="2132"/>
      <c r="DO61" s="2132"/>
      <c r="DP61" s="2132"/>
      <c r="DQ61" s="2132"/>
      <c r="DR61" s="2132"/>
      <c r="DS61" s="2132"/>
      <c r="DT61" s="2132"/>
      <c r="DU61" s="2132"/>
      <c r="DV61" s="2132"/>
      <c r="DW61" s="2132"/>
      <c r="DX61" s="2132"/>
      <c r="DY61" s="2132"/>
      <c r="DZ61" s="2132"/>
      <c r="EA61" s="2132"/>
      <c r="EB61" s="2132"/>
      <c r="EC61" s="2132"/>
      <c r="ED61" s="2132"/>
      <c r="EE61" s="2132"/>
      <c r="EF61" s="2132"/>
      <c r="EG61" s="2132"/>
      <c r="EH61" s="2143"/>
      <c r="EI61" s="2144"/>
      <c r="EJ61" s="2145"/>
      <c r="EK61" s="2146"/>
    </row>
    <row r="62" spans="1:141" ht="4.5" customHeight="1">
      <c r="AC62" s="2125" t="s">
        <v>403</v>
      </c>
      <c r="AD62" s="2093"/>
      <c r="AE62" s="2093"/>
      <c r="AF62" s="2093"/>
      <c r="AG62" s="2093"/>
      <c r="AH62" s="2093"/>
      <c r="AI62" s="2093"/>
      <c r="AJ62" s="2093"/>
      <c r="AK62" s="2093"/>
      <c r="AL62" s="2093"/>
      <c r="AM62" s="2093"/>
      <c r="AN62" s="2093"/>
      <c r="AO62" s="2093"/>
      <c r="AP62" s="2093"/>
      <c r="AQ62" s="2093"/>
      <c r="AR62" s="2093"/>
      <c r="AS62" s="2132"/>
      <c r="AT62" s="2132"/>
      <c r="AU62" s="2132"/>
      <c r="AV62" s="2132"/>
      <c r="AW62" s="2132"/>
      <c r="AX62" s="2132"/>
      <c r="AY62" s="2132"/>
      <c r="AZ62" s="2132"/>
      <c r="BA62" s="2132"/>
      <c r="BB62" s="2132"/>
      <c r="BC62" s="2132"/>
      <c r="BD62" s="2132"/>
      <c r="BE62" s="2132"/>
      <c r="BF62" s="2132"/>
      <c r="BG62" s="2132"/>
      <c r="BH62" s="2132"/>
      <c r="BI62" s="2132"/>
      <c r="BJ62" s="2132"/>
      <c r="BK62" s="2132"/>
      <c r="BL62" s="2132"/>
      <c r="BM62" s="2132"/>
      <c r="BN62" s="2132"/>
      <c r="BO62" s="2132"/>
      <c r="BP62" s="2132"/>
      <c r="BQ62" s="2132"/>
      <c r="BR62" s="2132"/>
      <c r="BS62" s="2132"/>
      <c r="BT62" s="2132"/>
      <c r="BU62" s="2132"/>
      <c r="BV62" s="2132"/>
      <c r="BW62" s="2132"/>
      <c r="BX62" s="2132"/>
      <c r="BY62" s="2133"/>
      <c r="CA62" s="2154"/>
      <c r="CB62" s="2155"/>
      <c r="CC62" s="2155"/>
      <c r="CD62" s="2155"/>
      <c r="CE62" s="2155"/>
      <c r="CF62" s="2174" t="s">
        <v>413</v>
      </c>
      <c r="CG62" s="2174"/>
      <c r="CH62" s="2174"/>
      <c r="CI62" s="2174"/>
      <c r="CJ62" s="2174"/>
      <c r="CK62" s="2174"/>
      <c r="CL62" s="2174"/>
      <c r="CM62" s="2174"/>
      <c r="CN62" s="2174"/>
      <c r="CO62" s="2174"/>
      <c r="CP62" s="2174"/>
      <c r="CQ62" s="2174"/>
      <c r="CR62" s="2174"/>
      <c r="CS62" s="2174"/>
      <c r="CT62" s="2174"/>
      <c r="CU62" s="2174"/>
      <c r="CV62" s="2174"/>
      <c r="CW62" s="2174"/>
      <c r="CX62" s="2174"/>
      <c r="CY62" s="2174"/>
      <c r="CZ62" s="2174"/>
      <c r="DA62" s="2174"/>
      <c r="DB62" s="2174"/>
      <c r="DC62" s="2160" t="s">
        <v>701</v>
      </c>
      <c r="DD62" s="2160"/>
      <c r="DE62" s="2160"/>
      <c r="DF62" s="2160"/>
      <c r="DG62" s="2160"/>
      <c r="DH62" s="2160"/>
      <c r="DI62" s="2132"/>
      <c r="DJ62" s="2132"/>
      <c r="DK62" s="2132"/>
      <c r="DL62" s="2132"/>
      <c r="DM62" s="2132"/>
      <c r="DN62" s="2132"/>
      <c r="DO62" s="2132"/>
      <c r="DP62" s="2132"/>
      <c r="DQ62" s="2132"/>
      <c r="DR62" s="2132"/>
      <c r="DS62" s="2132"/>
      <c r="DT62" s="2132"/>
      <c r="DU62" s="2132"/>
      <c r="DV62" s="2132"/>
      <c r="DW62" s="2132"/>
      <c r="DX62" s="2132"/>
      <c r="DY62" s="2132"/>
      <c r="DZ62" s="2132"/>
      <c r="EA62" s="2132"/>
      <c r="EB62" s="2132"/>
      <c r="EC62" s="2132"/>
      <c r="ED62" s="2132"/>
      <c r="EE62" s="2132"/>
      <c r="EF62" s="2132"/>
      <c r="EG62" s="2132"/>
      <c r="EH62" s="2143"/>
      <c r="EI62" s="2144"/>
      <c r="EJ62" s="2145"/>
      <c r="EK62" s="2146"/>
    </row>
    <row r="63" spans="1:141" ht="4.5" customHeight="1">
      <c r="AC63" s="2125"/>
      <c r="AD63" s="2093"/>
      <c r="AE63" s="2093"/>
      <c r="AF63" s="2093"/>
      <c r="AG63" s="2093"/>
      <c r="AH63" s="2093"/>
      <c r="AI63" s="2093"/>
      <c r="AJ63" s="2093"/>
      <c r="AK63" s="2093"/>
      <c r="AL63" s="2093"/>
      <c r="AM63" s="2093"/>
      <c r="AN63" s="2093"/>
      <c r="AO63" s="2093"/>
      <c r="AP63" s="2093"/>
      <c r="AQ63" s="2093"/>
      <c r="AR63" s="2093"/>
      <c r="AS63" s="2132"/>
      <c r="AT63" s="2132"/>
      <c r="AU63" s="2132"/>
      <c r="AV63" s="2132"/>
      <c r="AW63" s="2132"/>
      <c r="AX63" s="2132"/>
      <c r="AY63" s="2132"/>
      <c r="AZ63" s="2132"/>
      <c r="BA63" s="2132"/>
      <c r="BB63" s="2132"/>
      <c r="BC63" s="2132"/>
      <c r="BD63" s="2132"/>
      <c r="BE63" s="2132"/>
      <c r="BF63" s="2132"/>
      <c r="BG63" s="2132"/>
      <c r="BH63" s="2132"/>
      <c r="BI63" s="2132"/>
      <c r="BJ63" s="2132"/>
      <c r="BK63" s="2132"/>
      <c r="BL63" s="2132"/>
      <c r="BM63" s="2132"/>
      <c r="BN63" s="2132"/>
      <c r="BO63" s="2132"/>
      <c r="BP63" s="2132"/>
      <c r="BQ63" s="2132"/>
      <c r="BR63" s="2132"/>
      <c r="BS63" s="2132"/>
      <c r="BT63" s="2132"/>
      <c r="BU63" s="2132"/>
      <c r="BV63" s="2132"/>
      <c r="BW63" s="2132"/>
      <c r="BX63" s="2132"/>
      <c r="BY63" s="2133"/>
      <c r="CA63" s="2154"/>
      <c r="CB63" s="2155"/>
      <c r="CC63" s="2155"/>
      <c r="CD63" s="2155"/>
      <c r="CE63" s="2155"/>
      <c r="CF63" s="2174"/>
      <c r="CG63" s="2174"/>
      <c r="CH63" s="2174"/>
      <c r="CI63" s="2174"/>
      <c r="CJ63" s="2174"/>
      <c r="CK63" s="2174"/>
      <c r="CL63" s="2174"/>
      <c r="CM63" s="2174"/>
      <c r="CN63" s="2174"/>
      <c r="CO63" s="2174"/>
      <c r="CP63" s="2174"/>
      <c r="CQ63" s="2174"/>
      <c r="CR63" s="2174"/>
      <c r="CS63" s="2174"/>
      <c r="CT63" s="2174"/>
      <c r="CU63" s="2174"/>
      <c r="CV63" s="2174"/>
      <c r="CW63" s="2174"/>
      <c r="CX63" s="2174"/>
      <c r="CY63" s="2174"/>
      <c r="CZ63" s="2174"/>
      <c r="DA63" s="2174"/>
      <c r="DB63" s="2174"/>
      <c r="DC63" s="2160"/>
      <c r="DD63" s="2160"/>
      <c r="DE63" s="2160"/>
      <c r="DF63" s="2160"/>
      <c r="DG63" s="2160"/>
      <c r="DH63" s="2160"/>
      <c r="DI63" s="2132"/>
      <c r="DJ63" s="2132"/>
      <c r="DK63" s="2132"/>
      <c r="DL63" s="2132"/>
      <c r="DM63" s="2132"/>
      <c r="DN63" s="2132"/>
      <c r="DO63" s="2132"/>
      <c r="DP63" s="2132"/>
      <c r="DQ63" s="2132"/>
      <c r="DR63" s="2132"/>
      <c r="DS63" s="2132"/>
      <c r="DT63" s="2132"/>
      <c r="DU63" s="2132"/>
      <c r="DV63" s="2132"/>
      <c r="DW63" s="2132"/>
      <c r="DX63" s="2132"/>
      <c r="DY63" s="2132"/>
      <c r="DZ63" s="2132"/>
      <c r="EA63" s="2132"/>
      <c r="EB63" s="2132"/>
      <c r="EC63" s="2132"/>
      <c r="ED63" s="2132"/>
      <c r="EE63" s="2132"/>
      <c r="EF63" s="2132"/>
      <c r="EG63" s="2132"/>
      <c r="EH63" s="2143"/>
      <c r="EI63" s="2144"/>
      <c r="EJ63" s="2145"/>
      <c r="EK63" s="2146"/>
    </row>
    <row r="64" spans="1:141" ht="4.5" customHeight="1">
      <c r="AC64" s="2125"/>
      <c r="AD64" s="2093"/>
      <c r="AE64" s="2093"/>
      <c r="AF64" s="2093"/>
      <c r="AG64" s="2093"/>
      <c r="AH64" s="2093"/>
      <c r="AI64" s="2093"/>
      <c r="AJ64" s="2093"/>
      <c r="AK64" s="2093"/>
      <c r="AL64" s="2093"/>
      <c r="AM64" s="2093"/>
      <c r="AN64" s="2093"/>
      <c r="AO64" s="2093"/>
      <c r="AP64" s="2093"/>
      <c r="AQ64" s="2093"/>
      <c r="AR64" s="2093"/>
      <c r="AS64" s="2132"/>
      <c r="AT64" s="2132"/>
      <c r="AU64" s="2132"/>
      <c r="AV64" s="2132"/>
      <c r="AW64" s="2132"/>
      <c r="AX64" s="2132"/>
      <c r="AY64" s="2132"/>
      <c r="AZ64" s="2132"/>
      <c r="BA64" s="2132"/>
      <c r="BB64" s="2132"/>
      <c r="BC64" s="2132"/>
      <c r="BD64" s="2132"/>
      <c r="BE64" s="2132"/>
      <c r="BF64" s="2132"/>
      <c r="BG64" s="2132"/>
      <c r="BH64" s="2132"/>
      <c r="BI64" s="2132"/>
      <c r="BJ64" s="2132"/>
      <c r="BK64" s="2132"/>
      <c r="BL64" s="2132"/>
      <c r="BM64" s="2132"/>
      <c r="BN64" s="2132"/>
      <c r="BO64" s="2132"/>
      <c r="BP64" s="2132"/>
      <c r="BQ64" s="2132"/>
      <c r="BR64" s="2132"/>
      <c r="BS64" s="2132"/>
      <c r="BT64" s="2132"/>
      <c r="BU64" s="2132"/>
      <c r="BV64" s="2132"/>
      <c r="BW64" s="2132"/>
      <c r="BX64" s="2132"/>
      <c r="BY64" s="2133"/>
      <c r="CA64" s="2154"/>
      <c r="CB64" s="2155"/>
      <c r="CC64" s="2155"/>
      <c r="CD64" s="2155"/>
      <c r="CE64" s="2155"/>
      <c r="CF64" s="2174"/>
      <c r="CG64" s="2174"/>
      <c r="CH64" s="2174"/>
      <c r="CI64" s="2174"/>
      <c r="CJ64" s="2174"/>
      <c r="CK64" s="2174"/>
      <c r="CL64" s="2174"/>
      <c r="CM64" s="2174"/>
      <c r="CN64" s="2174"/>
      <c r="CO64" s="2174"/>
      <c r="CP64" s="2174"/>
      <c r="CQ64" s="2174"/>
      <c r="CR64" s="2174"/>
      <c r="CS64" s="2174"/>
      <c r="CT64" s="2174"/>
      <c r="CU64" s="2174"/>
      <c r="CV64" s="2174"/>
      <c r="CW64" s="2174"/>
      <c r="CX64" s="2174"/>
      <c r="CY64" s="2174"/>
      <c r="CZ64" s="2174"/>
      <c r="DA64" s="2174"/>
      <c r="DB64" s="2174"/>
      <c r="DC64" s="2160"/>
      <c r="DD64" s="2160"/>
      <c r="DE64" s="2160"/>
      <c r="DF64" s="2160"/>
      <c r="DG64" s="2160"/>
      <c r="DH64" s="2160"/>
      <c r="DI64" s="2132"/>
      <c r="DJ64" s="2132"/>
      <c r="DK64" s="2132"/>
      <c r="DL64" s="2132"/>
      <c r="DM64" s="2132"/>
      <c r="DN64" s="2132"/>
      <c r="DO64" s="2132"/>
      <c r="DP64" s="2132"/>
      <c r="DQ64" s="2132"/>
      <c r="DR64" s="2132"/>
      <c r="DS64" s="2132"/>
      <c r="DT64" s="2132"/>
      <c r="DU64" s="2132"/>
      <c r="DV64" s="2132"/>
      <c r="DW64" s="2132"/>
      <c r="DX64" s="2132"/>
      <c r="DY64" s="2132"/>
      <c r="DZ64" s="2132"/>
      <c r="EA64" s="2132"/>
      <c r="EB64" s="2132"/>
      <c r="EC64" s="2132"/>
      <c r="ED64" s="2132"/>
      <c r="EE64" s="2132"/>
      <c r="EF64" s="2132"/>
      <c r="EG64" s="2132"/>
      <c r="EH64" s="2143"/>
      <c r="EI64" s="2144"/>
      <c r="EJ64" s="2145"/>
      <c r="EK64" s="2146"/>
    </row>
    <row r="65" spans="1:141" ht="4.5" customHeight="1">
      <c r="AC65" s="2125"/>
      <c r="AD65" s="2093"/>
      <c r="AE65" s="2093"/>
      <c r="AF65" s="2093"/>
      <c r="AG65" s="2093"/>
      <c r="AH65" s="2093"/>
      <c r="AI65" s="2093"/>
      <c r="AJ65" s="2093"/>
      <c r="AK65" s="2093"/>
      <c r="AL65" s="2093"/>
      <c r="AM65" s="2093"/>
      <c r="AN65" s="2093"/>
      <c r="AO65" s="2093"/>
      <c r="AP65" s="2093"/>
      <c r="AQ65" s="2093"/>
      <c r="AR65" s="2093"/>
      <c r="AS65" s="2132"/>
      <c r="AT65" s="2132"/>
      <c r="AU65" s="2132"/>
      <c r="AV65" s="2132"/>
      <c r="AW65" s="2132"/>
      <c r="AX65" s="2132"/>
      <c r="AY65" s="2132"/>
      <c r="AZ65" s="2132"/>
      <c r="BA65" s="2132"/>
      <c r="BB65" s="2132"/>
      <c r="BC65" s="2132"/>
      <c r="BD65" s="2132"/>
      <c r="BE65" s="2132"/>
      <c r="BF65" s="2132"/>
      <c r="BG65" s="2132"/>
      <c r="BH65" s="2132"/>
      <c r="BI65" s="2132"/>
      <c r="BJ65" s="2132"/>
      <c r="BK65" s="2132"/>
      <c r="BL65" s="2132"/>
      <c r="BM65" s="2132"/>
      <c r="BN65" s="2132"/>
      <c r="BO65" s="2132"/>
      <c r="BP65" s="2132"/>
      <c r="BQ65" s="2132"/>
      <c r="BR65" s="2132"/>
      <c r="BS65" s="2132"/>
      <c r="BT65" s="2132"/>
      <c r="BU65" s="2132"/>
      <c r="BV65" s="2132"/>
      <c r="BW65" s="2132"/>
      <c r="BX65" s="2132"/>
      <c r="BY65" s="2133"/>
      <c r="CA65" s="2154"/>
      <c r="CB65" s="2155"/>
      <c r="CC65" s="2155"/>
      <c r="CD65" s="2155"/>
      <c r="CE65" s="2155"/>
      <c r="CF65" s="2174"/>
      <c r="CG65" s="2174"/>
      <c r="CH65" s="2174"/>
      <c r="CI65" s="2174"/>
      <c r="CJ65" s="2174"/>
      <c r="CK65" s="2174"/>
      <c r="CL65" s="2174"/>
      <c r="CM65" s="2174"/>
      <c r="CN65" s="2174"/>
      <c r="CO65" s="2174"/>
      <c r="CP65" s="2174"/>
      <c r="CQ65" s="2174"/>
      <c r="CR65" s="2174"/>
      <c r="CS65" s="2174"/>
      <c r="CT65" s="2174"/>
      <c r="CU65" s="2174"/>
      <c r="CV65" s="2174"/>
      <c r="CW65" s="2174"/>
      <c r="CX65" s="2174"/>
      <c r="CY65" s="2174"/>
      <c r="CZ65" s="2174"/>
      <c r="DA65" s="2174"/>
      <c r="DB65" s="2174"/>
      <c r="DC65" s="2160"/>
      <c r="DD65" s="2160"/>
      <c r="DE65" s="2160"/>
      <c r="DF65" s="2160"/>
      <c r="DG65" s="2160"/>
      <c r="DH65" s="2160"/>
      <c r="DI65" s="2132"/>
      <c r="DJ65" s="2132"/>
      <c r="DK65" s="2132"/>
      <c r="DL65" s="2132"/>
      <c r="DM65" s="2132"/>
      <c r="DN65" s="2132"/>
      <c r="DO65" s="2132"/>
      <c r="DP65" s="2132"/>
      <c r="DQ65" s="2132"/>
      <c r="DR65" s="2132"/>
      <c r="DS65" s="2132"/>
      <c r="DT65" s="2132"/>
      <c r="DU65" s="2132"/>
      <c r="DV65" s="2132"/>
      <c r="DW65" s="2132"/>
      <c r="DX65" s="2132"/>
      <c r="DY65" s="2132"/>
      <c r="DZ65" s="2132"/>
      <c r="EA65" s="2132"/>
      <c r="EB65" s="2132"/>
      <c r="EC65" s="2132"/>
      <c r="ED65" s="2132"/>
      <c r="EE65" s="2132"/>
      <c r="EF65" s="2132"/>
      <c r="EG65" s="2132"/>
      <c r="EH65" s="2143"/>
      <c r="EI65" s="2144"/>
      <c r="EJ65" s="2145"/>
      <c r="EK65" s="2146"/>
    </row>
    <row r="66" spans="1:141" ht="4.5" customHeight="1">
      <c r="AC66" s="2141"/>
      <c r="AD66" s="2142"/>
      <c r="AE66" s="2142"/>
      <c r="AF66" s="2142"/>
      <c r="AG66" s="2142"/>
      <c r="AH66" s="2142"/>
      <c r="AI66" s="2142"/>
      <c r="AJ66" s="2142"/>
      <c r="AK66" s="2142"/>
      <c r="AL66" s="2142"/>
      <c r="AM66" s="2142"/>
      <c r="AN66" s="2142"/>
      <c r="AO66" s="2142"/>
      <c r="AP66" s="2142"/>
      <c r="AQ66" s="2142"/>
      <c r="AR66" s="2142"/>
      <c r="AS66" s="2134"/>
      <c r="AT66" s="2134"/>
      <c r="AU66" s="2134"/>
      <c r="AV66" s="2134"/>
      <c r="AW66" s="2134"/>
      <c r="AX66" s="2134"/>
      <c r="AY66" s="2134"/>
      <c r="AZ66" s="2134"/>
      <c r="BA66" s="2134"/>
      <c r="BB66" s="2134"/>
      <c r="BC66" s="2134"/>
      <c r="BD66" s="2134"/>
      <c r="BE66" s="2134"/>
      <c r="BF66" s="2134"/>
      <c r="BG66" s="2134"/>
      <c r="BH66" s="2134"/>
      <c r="BI66" s="2134"/>
      <c r="BJ66" s="2134"/>
      <c r="BK66" s="2134"/>
      <c r="BL66" s="2134"/>
      <c r="BM66" s="2134"/>
      <c r="BN66" s="2134"/>
      <c r="BO66" s="2134"/>
      <c r="BP66" s="2134"/>
      <c r="BQ66" s="2134"/>
      <c r="BR66" s="2134"/>
      <c r="BS66" s="2134"/>
      <c r="BT66" s="2134"/>
      <c r="BU66" s="2134"/>
      <c r="BV66" s="2134"/>
      <c r="BW66" s="2134"/>
      <c r="BX66" s="2134"/>
      <c r="BY66" s="2135"/>
      <c r="CA66" s="2154"/>
      <c r="CB66" s="2155"/>
      <c r="CC66" s="2155"/>
      <c r="CD66" s="2155"/>
      <c r="CE66" s="2155"/>
      <c r="CF66" s="2174"/>
      <c r="CG66" s="2174"/>
      <c r="CH66" s="2174"/>
      <c r="CI66" s="2174"/>
      <c r="CJ66" s="2174"/>
      <c r="CK66" s="2174"/>
      <c r="CL66" s="2174"/>
      <c r="CM66" s="2174"/>
      <c r="CN66" s="2174"/>
      <c r="CO66" s="2174"/>
      <c r="CP66" s="2174"/>
      <c r="CQ66" s="2174"/>
      <c r="CR66" s="2174"/>
      <c r="CS66" s="2174"/>
      <c r="CT66" s="2174"/>
      <c r="CU66" s="2174"/>
      <c r="CV66" s="2174"/>
      <c r="CW66" s="2174"/>
      <c r="CX66" s="2174"/>
      <c r="CY66" s="2174"/>
      <c r="CZ66" s="2174"/>
      <c r="DA66" s="2174"/>
      <c r="DB66" s="2174"/>
      <c r="DC66" s="2160"/>
      <c r="DD66" s="2160"/>
      <c r="DE66" s="2160"/>
      <c r="DF66" s="2160"/>
      <c r="DG66" s="2160"/>
      <c r="DH66" s="2160"/>
      <c r="DI66" s="2132"/>
      <c r="DJ66" s="2132"/>
      <c r="DK66" s="2132"/>
      <c r="DL66" s="2132"/>
      <c r="DM66" s="2132"/>
      <c r="DN66" s="2132"/>
      <c r="DO66" s="2132"/>
      <c r="DP66" s="2132"/>
      <c r="DQ66" s="2132"/>
      <c r="DR66" s="2132"/>
      <c r="DS66" s="2132"/>
      <c r="DT66" s="2132"/>
      <c r="DU66" s="2132"/>
      <c r="DV66" s="2132"/>
      <c r="DW66" s="2132"/>
      <c r="DX66" s="2132"/>
      <c r="DY66" s="2132"/>
      <c r="DZ66" s="2132"/>
      <c r="EA66" s="2132"/>
      <c r="EB66" s="2132"/>
      <c r="EC66" s="2132"/>
      <c r="ED66" s="2132"/>
      <c r="EE66" s="2132"/>
      <c r="EF66" s="2132"/>
      <c r="EG66" s="2132"/>
      <c r="EH66" s="2143"/>
      <c r="EI66" s="2144"/>
      <c r="EJ66" s="2145"/>
      <c r="EK66" s="2146"/>
    </row>
    <row r="67" spans="1:141" ht="4.5" customHeight="1">
      <c r="CA67" s="2154"/>
      <c r="CB67" s="2155"/>
      <c r="CC67" s="2155"/>
      <c r="CD67" s="2155"/>
      <c r="CE67" s="2155"/>
      <c r="CF67" s="2159" t="s">
        <v>414</v>
      </c>
      <c r="CG67" s="2159"/>
      <c r="CH67" s="2159"/>
      <c r="CI67" s="2159"/>
      <c r="CJ67" s="2159"/>
      <c r="CK67" s="2159"/>
      <c r="CL67" s="2159"/>
      <c r="CM67" s="2159"/>
      <c r="CN67" s="2159"/>
      <c r="CO67" s="2159"/>
      <c r="CP67" s="2159"/>
      <c r="CQ67" s="2159"/>
      <c r="CR67" s="2159"/>
      <c r="CS67" s="2159"/>
      <c r="CT67" s="2159"/>
      <c r="CU67" s="2159"/>
      <c r="CV67" s="2159"/>
      <c r="CW67" s="2159"/>
      <c r="CX67" s="2159"/>
      <c r="CY67" s="2159"/>
      <c r="CZ67" s="2159"/>
      <c r="DA67" s="2159"/>
      <c r="DB67" s="2159"/>
      <c r="DC67" s="2160" t="s">
        <v>702</v>
      </c>
      <c r="DD67" s="2160"/>
      <c r="DE67" s="2160"/>
      <c r="DF67" s="2160"/>
      <c r="DG67" s="2160"/>
      <c r="DH67" s="2160"/>
      <c r="DI67" s="2132"/>
      <c r="DJ67" s="2132"/>
      <c r="DK67" s="2132"/>
      <c r="DL67" s="2132"/>
      <c r="DM67" s="2132"/>
      <c r="DN67" s="2132"/>
      <c r="DO67" s="2132"/>
      <c r="DP67" s="2132"/>
      <c r="DQ67" s="2132"/>
      <c r="DR67" s="2132"/>
      <c r="DS67" s="2132"/>
      <c r="DT67" s="2132"/>
      <c r="DU67" s="2132"/>
      <c r="DV67" s="2132"/>
      <c r="DW67" s="2132"/>
      <c r="DX67" s="2132"/>
      <c r="DY67" s="2132"/>
      <c r="DZ67" s="2132"/>
      <c r="EA67" s="2132"/>
      <c r="EB67" s="2132"/>
      <c r="EC67" s="2132"/>
      <c r="ED67" s="2132"/>
      <c r="EE67" s="2132"/>
      <c r="EF67" s="2132"/>
      <c r="EG67" s="2132"/>
      <c r="EH67" s="2143"/>
      <c r="EI67" s="2144"/>
      <c r="EJ67" s="2145"/>
      <c r="EK67" s="2146"/>
    </row>
    <row r="68" spans="1:141" ht="4.5" customHeight="1">
      <c r="CA68" s="2154"/>
      <c r="CB68" s="2155"/>
      <c r="CC68" s="2155"/>
      <c r="CD68" s="2155"/>
      <c r="CE68" s="2155"/>
      <c r="CF68" s="2159"/>
      <c r="CG68" s="2159"/>
      <c r="CH68" s="2159"/>
      <c r="CI68" s="2159"/>
      <c r="CJ68" s="2159"/>
      <c r="CK68" s="2159"/>
      <c r="CL68" s="2159"/>
      <c r="CM68" s="2159"/>
      <c r="CN68" s="2159"/>
      <c r="CO68" s="2159"/>
      <c r="CP68" s="2159"/>
      <c r="CQ68" s="2159"/>
      <c r="CR68" s="2159"/>
      <c r="CS68" s="2159"/>
      <c r="CT68" s="2159"/>
      <c r="CU68" s="2159"/>
      <c r="CV68" s="2159"/>
      <c r="CW68" s="2159"/>
      <c r="CX68" s="2159"/>
      <c r="CY68" s="2159"/>
      <c r="CZ68" s="2159"/>
      <c r="DA68" s="2159"/>
      <c r="DB68" s="2159"/>
      <c r="DC68" s="2160"/>
      <c r="DD68" s="2160"/>
      <c r="DE68" s="2160"/>
      <c r="DF68" s="2160"/>
      <c r="DG68" s="2160"/>
      <c r="DH68" s="2160"/>
      <c r="DI68" s="2132"/>
      <c r="DJ68" s="2132"/>
      <c r="DK68" s="2132"/>
      <c r="DL68" s="2132"/>
      <c r="DM68" s="2132"/>
      <c r="DN68" s="2132"/>
      <c r="DO68" s="2132"/>
      <c r="DP68" s="2132"/>
      <c r="DQ68" s="2132"/>
      <c r="DR68" s="2132"/>
      <c r="DS68" s="2132"/>
      <c r="DT68" s="2132"/>
      <c r="DU68" s="2132"/>
      <c r="DV68" s="2132"/>
      <c r="DW68" s="2132"/>
      <c r="DX68" s="2132"/>
      <c r="DY68" s="2132"/>
      <c r="DZ68" s="2132"/>
      <c r="EA68" s="2132"/>
      <c r="EB68" s="2132"/>
      <c r="EC68" s="2132"/>
      <c r="ED68" s="2132"/>
      <c r="EE68" s="2132"/>
      <c r="EF68" s="2132"/>
      <c r="EG68" s="2132"/>
      <c r="EH68" s="2143"/>
      <c r="EI68" s="2144"/>
      <c r="EJ68" s="2145"/>
      <c r="EK68" s="2146"/>
    </row>
    <row r="69" spans="1:141" ht="4.5" customHeight="1">
      <c r="A69" s="2112" t="s">
        <v>416</v>
      </c>
      <c r="B69" s="2112"/>
      <c r="C69" s="2112"/>
      <c r="D69" s="2112"/>
      <c r="E69" s="2112"/>
      <c r="F69" s="2112"/>
      <c r="G69" s="2112"/>
      <c r="H69" s="2112"/>
      <c r="I69" s="2112"/>
      <c r="J69" s="2112"/>
      <c r="K69" s="2112"/>
      <c r="L69" s="2112"/>
      <c r="M69" s="2112"/>
      <c r="N69" s="2112"/>
      <c r="O69" s="2112"/>
      <c r="P69" s="2112"/>
      <c r="Q69" s="2112"/>
      <c r="R69" s="2112"/>
      <c r="S69" s="2112"/>
      <c r="T69" s="2112"/>
      <c r="U69" s="2112"/>
      <c r="V69" s="2112"/>
      <c r="W69" s="2112"/>
      <c r="X69" s="2112"/>
      <c r="Y69" s="2112"/>
      <c r="Z69" s="2112"/>
      <c r="AA69" s="2112"/>
      <c r="AB69" s="2112"/>
      <c r="AC69" s="2112"/>
      <c r="AD69" s="2112"/>
      <c r="AE69" s="2112"/>
      <c r="AF69" s="2112"/>
      <c r="AG69" s="2112"/>
      <c r="AH69" s="2112"/>
      <c r="AI69" s="2112"/>
      <c r="AJ69" s="2112"/>
      <c r="AK69" s="2112"/>
      <c r="AL69" s="2112"/>
      <c r="AM69" s="2112"/>
      <c r="AN69" s="2112"/>
      <c r="AO69" s="2112"/>
      <c r="AP69" s="2112"/>
      <c r="AQ69" s="2112"/>
      <c r="AR69" s="2112"/>
      <c r="AS69" s="2112"/>
      <c r="AT69" s="2112"/>
      <c r="AU69" s="2112"/>
      <c r="AV69" s="2112"/>
      <c r="AW69" s="2112"/>
      <c r="AX69" s="2112"/>
      <c r="AY69" s="2112"/>
      <c r="AZ69" s="2112"/>
      <c r="BA69" s="2112"/>
      <c r="BB69" s="2112"/>
      <c r="BC69" s="2112"/>
      <c r="BD69" s="2112"/>
      <c r="BE69" s="2112"/>
      <c r="BF69" s="2112"/>
      <c r="BG69" s="2112"/>
      <c r="BH69" s="2112"/>
      <c r="BI69" s="2112"/>
      <c r="BJ69" s="2112"/>
      <c r="BK69" s="2112"/>
      <c r="BL69" s="2112"/>
      <c r="BM69" s="2112"/>
      <c r="BN69" s="2112"/>
      <c r="BO69" s="2112"/>
      <c r="BP69" s="2112"/>
      <c r="BQ69" s="2112"/>
      <c r="BR69" s="2112"/>
      <c r="BS69" s="2112"/>
      <c r="BT69" s="2112"/>
      <c r="BU69" s="2112"/>
      <c r="BV69" s="2112"/>
      <c r="BW69" s="2112"/>
      <c r="BX69" s="2112"/>
      <c r="BY69" s="2112"/>
      <c r="CA69" s="2154"/>
      <c r="CB69" s="2155"/>
      <c r="CC69" s="2155"/>
      <c r="CD69" s="2155"/>
      <c r="CE69" s="2155"/>
      <c r="CF69" s="2159"/>
      <c r="CG69" s="2159"/>
      <c r="CH69" s="2159"/>
      <c r="CI69" s="2159"/>
      <c r="CJ69" s="2159"/>
      <c r="CK69" s="2159"/>
      <c r="CL69" s="2159"/>
      <c r="CM69" s="2159"/>
      <c r="CN69" s="2159"/>
      <c r="CO69" s="2159"/>
      <c r="CP69" s="2159"/>
      <c r="CQ69" s="2159"/>
      <c r="CR69" s="2159"/>
      <c r="CS69" s="2159"/>
      <c r="CT69" s="2159"/>
      <c r="CU69" s="2159"/>
      <c r="CV69" s="2159"/>
      <c r="CW69" s="2159"/>
      <c r="CX69" s="2159"/>
      <c r="CY69" s="2159"/>
      <c r="CZ69" s="2159"/>
      <c r="DA69" s="2159"/>
      <c r="DB69" s="2159"/>
      <c r="DC69" s="2160"/>
      <c r="DD69" s="2160"/>
      <c r="DE69" s="2160"/>
      <c r="DF69" s="2160"/>
      <c r="DG69" s="2160"/>
      <c r="DH69" s="2160"/>
      <c r="DI69" s="2132"/>
      <c r="DJ69" s="2132"/>
      <c r="DK69" s="2132"/>
      <c r="DL69" s="2132"/>
      <c r="DM69" s="2132"/>
      <c r="DN69" s="2132"/>
      <c r="DO69" s="2132"/>
      <c r="DP69" s="2132"/>
      <c r="DQ69" s="2132"/>
      <c r="DR69" s="2132"/>
      <c r="DS69" s="2132"/>
      <c r="DT69" s="2132"/>
      <c r="DU69" s="2132"/>
      <c r="DV69" s="2132"/>
      <c r="DW69" s="2132"/>
      <c r="DX69" s="2132"/>
      <c r="DY69" s="2132"/>
      <c r="DZ69" s="2132"/>
      <c r="EA69" s="2132"/>
      <c r="EB69" s="2132"/>
      <c r="EC69" s="2132"/>
      <c r="ED69" s="2132"/>
      <c r="EE69" s="2132"/>
      <c r="EF69" s="2132"/>
      <c r="EG69" s="2132"/>
      <c r="EH69" s="2143"/>
      <c r="EI69" s="2144"/>
      <c r="EJ69" s="2145"/>
      <c r="EK69" s="2146"/>
    </row>
    <row r="70" spans="1:141" ht="4.5" customHeight="1">
      <c r="A70" s="2112"/>
      <c r="B70" s="2112"/>
      <c r="C70" s="2112"/>
      <c r="D70" s="2112"/>
      <c r="E70" s="2112"/>
      <c r="F70" s="2112"/>
      <c r="G70" s="2112"/>
      <c r="H70" s="2112"/>
      <c r="I70" s="2112"/>
      <c r="J70" s="2112"/>
      <c r="K70" s="2112"/>
      <c r="L70" s="2112"/>
      <c r="M70" s="2112"/>
      <c r="N70" s="2112"/>
      <c r="O70" s="2112"/>
      <c r="P70" s="2112"/>
      <c r="Q70" s="2112"/>
      <c r="R70" s="2112"/>
      <c r="S70" s="2112"/>
      <c r="T70" s="2112"/>
      <c r="U70" s="2112"/>
      <c r="V70" s="2112"/>
      <c r="W70" s="2112"/>
      <c r="X70" s="2112"/>
      <c r="Y70" s="2112"/>
      <c r="Z70" s="2112"/>
      <c r="AA70" s="2112"/>
      <c r="AB70" s="2112"/>
      <c r="AC70" s="2112"/>
      <c r="AD70" s="2112"/>
      <c r="AE70" s="2112"/>
      <c r="AF70" s="2112"/>
      <c r="AG70" s="2112"/>
      <c r="AH70" s="2112"/>
      <c r="AI70" s="2112"/>
      <c r="AJ70" s="2112"/>
      <c r="AK70" s="2112"/>
      <c r="AL70" s="2112"/>
      <c r="AM70" s="2112"/>
      <c r="AN70" s="2112"/>
      <c r="AO70" s="2112"/>
      <c r="AP70" s="2112"/>
      <c r="AQ70" s="2112"/>
      <c r="AR70" s="2112"/>
      <c r="AS70" s="2112"/>
      <c r="AT70" s="2112"/>
      <c r="AU70" s="2112"/>
      <c r="AV70" s="2112"/>
      <c r="AW70" s="2112"/>
      <c r="AX70" s="2112"/>
      <c r="AY70" s="2112"/>
      <c r="AZ70" s="2112"/>
      <c r="BA70" s="2112"/>
      <c r="BB70" s="2112"/>
      <c r="BC70" s="2112"/>
      <c r="BD70" s="2112"/>
      <c r="BE70" s="2112"/>
      <c r="BF70" s="2112"/>
      <c r="BG70" s="2112"/>
      <c r="BH70" s="2112"/>
      <c r="BI70" s="2112"/>
      <c r="BJ70" s="2112"/>
      <c r="BK70" s="2112"/>
      <c r="BL70" s="2112"/>
      <c r="BM70" s="2112"/>
      <c r="BN70" s="2112"/>
      <c r="BO70" s="2112"/>
      <c r="BP70" s="2112"/>
      <c r="BQ70" s="2112"/>
      <c r="BR70" s="2112"/>
      <c r="BS70" s="2112"/>
      <c r="BT70" s="2112"/>
      <c r="BU70" s="2112"/>
      <c r="BV70" s="2112"/>
      <c r="BW70" s="2112"/>
      <c r="BX70" s="2112"/>
      <c r="BY70" s="2112"/>
      <c r="CA70" s="2154"/>
      <c r="CB70" s="2155"/>
      <c r="CC70" s="2155"/>
      <c r="CD70" s="2155"/>
      <c r="CE70" s="2155"/>
      <c r="CF70" s="2159"/>
      <c r="CG70" s="2159"/>
      <c r="CH70" s="2159"/>
      <c r="CI70" s="2159"/>
      <c r="CJ70" s="2159"/>
      <c r="CK70" s="2159"/>
      <c r="CL70" s="2159"/>
      <c r="CM70" s="2159"/>
      <c r="CN70" s="2159"/>
      <c r="CO70" s="2159"/>
      <c r="CP70" s="2159"/>
      <c r="CQ70" s="2159"/>
      <c r="CR70" s="2159"/>
      <c r="CS70" s="2159"/>
      <c r="CT70" s="2159"/>
      <c r="CU70" s="2159"/>
      <c r="CV70" s="2159"/>
      <c r="CW70" s="2159"/>
      <c r="CX70" s="2159"/>
      <c r="CY70" s="2159"/>
      <c r="CZ70" s="2159"/>
      <c r="DA70" s="2159"/>
      <c r="DB70" s="2159"/>
      <c r="DC70" s="2160"/>
      <c r="DD70" s="2160"/>
      <c r="DE70" s="2160"/>
      <c r="DF70" s="2160"/>
      <c r="DG70" s="2160"/>
      <c r="DH70" s="2160"/>
      <c r="DI70" s="2132"/>
      <c r="DJ70" s="2132"/>
      <c r="DK70" s="2132"/>
      <c r="DL70" s="2132"/>
      <c r="DM70" s="2132"/>
      <c r="DN70" s="2132"/>
      <c r="DO70" s="2132"/>
      <c r="DP70" s="2132"/>
      <c r="DQ70" s="2132"/>
      <c r="DR70" s="2132"/>
      <c r="DS70" s="2132"/>
      <c r="DT70" s="2132"/>
      <c r="DU70" s="2132"/>
      <c r="DV70" s="2132"/>
      <c r="DW70" s="2132"/>
      <c r="DX70" s="2132"/>
      <c r="DY70" s="2132"/>
      <c r="DZ70" s="2132"/>
      <c r="EA70" s="2132"/>
      <c r="EB70" s="2132"/>
      <c r="EC70" s="2132"/>
      <c r="ED70" s="2132"/>
      <c r="EE70" s="2132"/>
      <c r="EF70" s="2132"/>
      <c r="EG70" s="2132"/>
      <c r="EH70" s="2143"/>
      <c r="EI70" s="2144"/>
      <c r="EJ70" s="2145"/>
      <c r="EK70" s="2146"/>
    </row>
    <row r="71" spans="1:141" ht="4.5" customHeight="1">
      <c r="A71" s="2112"/>
      <c r="B71" s="2112"/>
      <c r="C71" s="2112"/>
      <c r="D71" s="2112"/>
      <c r="E71" s="2112"/>
      <c r="F71" s="2112"/>
      <c r="G71" s="2112"/>
      <c r="H71" s="2112"/>
      <c r="I71" s="2112"/>
      <c r="J71" s="2112"/>
      <c r="K71" s="2112"/>
      <c r="L71" s="2112"/>
      <c r="M71" s="2112"/>
      <c r="N71" s="2112"/>
      <c r="O71" s="2112"/>
      <c r="P71" s="2112"/>
      <c r="Q71" s="2112"/>
      <c r="R71" s="2112"/>
      <c r="S71" s="2112"/>
      <c r="T71" s="2112"/>
      <c r="U71" s="2112"/>
      <c r="V71" s="2112"/>
      <c r="W71" s="2112"/>
      <c r="X71" s="2112"/>
      <c r="Y71" s="2112"/>
      <c r="Z71" s="2112"/>
      <c r="AA71" s="2112"/>
      <c r="AB71" s="2112"/>
      <c r="AC71" s="2112"/>
      <c r="AD71" s="2112"/>
      <c r="AE71" s="2112"/>
      <c r="AF71" s="2112"/>
      <c r="AG71" s="2112"/>
      <c r="AH71" s="2112"/>
      <c r="AI71" s="2112"/>
      <c r="AJ71" s="2112"/>
      <c r="AK71" s="2112"/>
      <c r="AL71" s="2112"/>
      <c r="AM71" s="2112"/>
      <c r="AN71" s="2112"/>
      <c r="AO71" s="2112"/>
      <c r="AP71" s="2112"/>
      <c r="AQ71" s="2112"/>
      <c r="AR71" s="2112"/>
      <c r="AS71" s="2112"/>
      <c r="AT71" s="2112"/>
      <c r="AU71" s="2112"/>
      <c r="AV71" s="2112"/>
      <c r="AW71" s="2112"/>
      <c r="AX71" s="2112"/>
      <c r="AY71" s="2112"/>
      <c r="AZ71" s="2112"/>
      <c r="BA71" s="2112"/>
      <c r="BB71" s="2112"/>
      <c r="BC71" s="2112"/>
      <c r="BD71" s="2112"/>
      <c r="BE71" s="2112"/>
      <c r="BF71" s="2112"/>
      <c r="BG71" s="2112"/>
      <c r="BH71" s="2112"/>
      <c r="BI71" s="2112"/>
      <c r="BJ71" s="2112"/>
      <c r="BK71" s="2112"/>
      <c r="BL71" s="2112"/>
      <c r="BM71" s="2112"/>
      <c r="BN71" s="2112"/>
      <c r="BO71" s="2112"/>
      <c r="BP71" s="2112"/>
      <c r="BQ71" s="2112"/>
      <c r="BR71" s="2112"/>
      <c r="BS71" s="2112"/>
      <c r="BT71" s="2112"/>
      <c r="BU71" s="2112"/>
      <c r="BV71" s="2112"/>
      <c r="BW71" s="2112"/>
      <c r="BX71" s="2112"/>
      <c r="BY71" s="2112"/>
      <c r="CA71" s="2156"/>
      <c r="CB71" s="2157"/>
      <c r="CC71" s="2157"/>
      <c r="CD71" s="2157"/>
      <c r="CE71" s="2157"/>
      <c r="CF71" s="2162"/>
      <c r="CG71" s="2162"/>
      <c r="CH71" s="2162"/>
      <c r="CI71" s="2162"/>
      <c r="CJ71" s="2162"/>
      <c r="CK71" s="2162"/>
      <c r="CL71" s="2162"/>
      <c r="CM71" s="2162"/>
      <c r="CN71" s="2162"/>
      <c r="CO71" s="2162"/>
      <c r="CP71" s="2162"/>
      <c r="CQ71" s="2162"/>
      <c r="CR71" s="2162"/>
      <c r="CS71" s="2162"/>
      <c r="CT71" s="2162"/>
      <c r="CU71" s="2162"/>
      <c r="CV71" s="2162"/>
      <c r="CW71" s="2162"/>
      <c r="CX71" s="2162"/>
      <c r="CY71" s="2162"/>
      <c r="CZ71" s="2162"/>
      <c r="DA71" s="2162"/>
      <c r="DB71" s="2162"/>
      <c r="DC71" s="2185"/>
      <c r="DD71" s="2185"/>
      <c r="DE71" s="2185"/>
      <c r="DF71" s="2185"/>
      <c r="DG71" s="2185"/>
      <c r="DH71" s="2185"/>
      <c r="DI71" s="2134"/>
      <c r="DJ71" s="2134"/>
      <c r="DK71" s="2134"/>
      <c r="DL71" s="2134"/>
      <c r="DM71" s="2134"/>
      <c r="DN71" s="2134"/>
      <c r="DO71" s="2134"/>
      <c r="DP71" s="2134"/>
      <c r="DQ71" s="2134"/>
      <c r="DR71" s="2134"/>
      <c r="DS71" s="2134"/>
      <c r="DT71" s="2134"/>
      <c r="DU71" s="2134"/>
      <c r="DV71" s="2134"/>
      <c r="DW71" s="2134"/>
      <c r="DX71" s="2134"/>
      <c r="DY71" s="2134"/>
      <c r="DZ71" s="2134"/>
      <c r="EA71" s="2134"/>
      <c r="EB71" s="2134"/>
      <c r="EC71" s="2134"/>
      <c r="ED71" s="2134"/>
      <c r="EE71" s="2134"/>
      <c r="EF71" s="2134"/>
      <c r="EG71" s="2134"/>
      <c r="EH71" s="2178"/>
      <c r="EI71" s="2179"/>
      <c r="EJ71" s="2180"/>
      <c r="EK71" s="2181"/>
    </row>
    <row r="72" spans="1:141" ht="4.5" customHeight="1">
      <c r="A72" s="2168" t="s">
        <v>418</v>
      </c>
      <c r="B72" s="2167"/>
      <c r="C72" s="2167"/>
      <c r="D72" s="2167"/>
      <c r="E72" s="2167"/>
      <c r="F72" s="2167"/>
      <c r="G72" s="2167"/>
      <c r="H72" s="2167"/>
      <c r="I72" s="2167"/>
      <c r="J72" s="2167"/>
      <c r="K72" s="2167"/>
      <c r="L72" s="2167"/>
      <c r="M72" s="2167"/>
      <c r="N72" s="2167"/>
      <c r="O72" s="2167"/>
      <c r="P72" s="2167"/>
      <c r="Q72" s="2167"/>
      <c r="R72" s="2167" t="s">
        <v>452</v>
      </c>
      <c r="S72" s="2167"/>
      <c r="T72" s="2167"/>
      <c r="U72" s="2167"/>
      <c r="V72" s="2167"/>
      <c r="W72" s="2167"/>
      <c r="X72" s="2167"/>
      <c r="Y72" s="2167"/>
      <c r="Z72" s="2167"/>
      <c r="AA72" s="2167"/>
      <c r="AB72" s="2167"/>
      <c r="AC72" s="2167"/>
      <c r="AD72" s="2167"/>
      <c r="AE72" s="2167"/>
      <c r="AF72" s="2167"/>
      <c r="AG72" s="2167"/>
      <c r="AH72" s="2167"/>
      <c r="AI72" s="2167"/>
      <c r="AJ72" s="2167"/>
      <c r="AK72" s="2167"/>
      <c r="AL72" s="2167"/>
      <c r="AM72" s="2167" t="s">
        <v>451</v>
      </c>
      <c r="AN72" s="2167"/>
      <c r="AO72" s="2167"/>
      <c r="AP72" s="2167"/>
      <c r="AQ72" s="2167"/>
      <c r="AR72" s="2167"/>
      <c r="AS72" s="2167"/>
      <c r="AT72" s="2167"/>
      <c r="AU72" s="2167"/>
      <c r="AV72" s="2167"/>
      <c r="AW72" s="2167"/>
      <c r="AX72" s="2167"/>
      <c r="AY72" s="2167"/>
      <c r="AZ72" s="2167"/>
      <c r="BA72" s="2167"/>
      <c r="BB72" s="2167"/>
      <c r="BC72" s="2167"/>
      <c r="BD72" s="2167"/>
      <c r="BE72" s="2167"/>
      <c r="BF72" s="2167"/>
      <c r="BG72" s="2167"/>
      <c r="BH72" s="2167"/>
      <c r="BI72" s="2167"/>
      <c r="BJ72" s="2167"/>
      <c r="BK72" s="2167"/>
      <c r="BL72" s="2167"/>
      <c r="BM72" s="2167"/>
      <c r="BN72" s="2167"/>
      <c r="BO72" s="2167"/>
      <c r="BP72" s="2167"/>
      <c r="BQ72" s="2167"/>
      <c r="BR72" s="2167"/>
      <c r="BS72" s="2167"/>
      <c r="BT72" s="2167"/>
      <c r="BU72" s="2167"/>
      <c r="BV72" s="2167"/>
      <c r="BW72" s="2167"/>
      <c r="BX72" s="2167"/>
      <c r="BY72" s="2170"/>
      <c r="CA72" s="2165" t="s">
        <v>446</v>
      </c>
      <c r="CB72" s="2166"/>
      <c r="CC72" s="2166"/>
      <c r="CD72" s="2166"/>
      <c r="CE72" s="2166"/>
      <c r="CF72" s="2172" t="s">
        <v>406</v>
      </c>
      <c r="CG72" s="2172"/>
      <c r="CH72" s="2172"/>
      <c r="CI72" s="2172"/>
      <c r="CJ72" s="2172"/>
      <c r="CK72" s="2173" t="s">
        <v>404</v>
      </c>
      <c r="CL72" s="2173"/>
      <c r="CM72" s="2173"/>
      <c r="CN72" s="2173"/>
      <c r="CO72" s="2173"/>
      <c r="CP72" s="2173"/>
      <c r="CQ72" s="2173"/>
      <c r="CR72" s="2173"/>
      <c r="CS72" s="2173"/>
      <c r="CT72" s="2173"/>
      <c r="CU72" s="2173"/>
      <c r="CV72" s="2173"/>
      <c r="CW72" s="2173"/>
      <c r="CX72" s="2173"/>
      <c r="CY72" s="2173"/>
      <c r="CZ72" s="2173"/>
      <c r="DA72" s="2173"/>
      <c r="DB72" s="2173"/>
      <c r="DC72" s="2175" t="s">
        <v>703</v>
      </c>
      <c r="DD72" s="2175"/>
      <c r="DE72" s="2175"/>
      <c r="DF72" s="2175"/>
      <c r="DG72" s="2175"/>
      <c r="DH72" s="2175"/>
      <c r="DI72" s="2176"/>
      <c r="DJ72" s="2176"/>
      <c r="DK72" s="2176"/>
      <c r="DL72" s="2176"/>
      <c r="DM72" s="2176"/>
      <c r="DN72" s="2176"/>
      <c r="DO72" s="2176"/>
      <c r="DP72" s="2176"/>
      <c r="DQ72" s="2176"/>
      <c r="DR72" s="2176"/>
      <c r="DS72" s="2176"/>
      <c r="DT72" s="2176"/>
      <c r="DU72" s="2176"/>
      <c r="DV72" s="2176"/>
      <c r="DW72" s="2176"/>
      <c r="DX72" s="2176"/>
      <c r="DY72" s="2176"/>
      <c r="DZ72" s="2176"/>
      <c r="EA72" s="2176"/>
      <c r="EB72" s="2176"/>
      <c r="EC72" s="2176"/>
      <c r="ED72" s="2176"/>
      <c r="EE72" s="2176"/>
      <c r="EF72" s="2176"/>
      <c r="EG72" s="2176"/>
      <c r="EH72" s="2177"/>
      <c r="EI72" s="2182"/>
      <c r="EJ72" s="2183"/>
      <c r="EK72" s="2184"/>
    </row>
    <row r="73" spans="1:141" ht="4.5" customHeight="1">
      <c r="A73" s="2169"/>
      <c r="B73" s="2160"/>
      <c r="C73" s="2160"/>
      <c r="D73" s="2160"/>
      <c r="E73" s="2160"/>
      <c r="F73" s="2160"/>
      <c r="G73" s="2160"/>
      <c r="H73" s="2160"/>
      <c r="I73" s="2160"/>
      <c r="J73" s="2160"/>
      <c r="K73" s="2160"/>
      <c r="L73" s="2160"/>
      <c r="M73" s="2160"/>
      <c r="N73" s="2160"/>
      <c r="O73" s="2160"/>
      <c r="P73" s="2160"/>
      <c r="Q73" s="2160"/>
      <c r="R73" s="2160"/>
      <c r="S73" s="2160"/>
      <c r="T73" s="2160"/>
      <c r="U73" s="2160"/>
      <c r="V73" s="2160"/>
      <c r="W73" s="2160"/>
      <c r="X73" s="2160"/>
      <c r="Y73" s="2160"/>
      <c r="Z73" s="2160"/>
      <c r="AA73" s="2160"/>
      <c r="AB73" s="2160"/>
      <c r="AC73" s="2160"/>
      <c r="AD73" s="2160"/>
      <c r="AE73" s="2160"/>
      <c r="AF73" s="2160"/>
      <c r="AG73" s="2160"/>
      <c r="AH73" s="2160"/>
      <c r="AI73" s="2160"/>
      <c r="AJ73" s="2160"/>
      <c r="AK73" s="2160"/>
      <c r="AL73" s="2160"/>
      <c r="AM73" s="2160"/>
      <c r="AN73" s="2160"/>
      <c r="AO73" s="2160"/>
      <c r="AP73" s="2160"/>
      <c r="AQ73" s="2160"/>
      <c r="AR73" s="2160"/>
      <c r="AS73" s="2160"/>
      <c r="AT73" s="2160"/>
      <c r="AU73" s="2160"/>
      <c r="AV73" s="2160"/>
      <c r="AW73" s="2160"/>
      <c r="AX73" s="2160"/>
      <c r="AY73" s="2160"/>
      <c r="AZ73" s="2160"/>
      <c r="BA73" s="2160"/>
      <c r="BB73" s="2160"/>
      <c r="BC73" s="2160"/>
      <c r="BD73" s="2160"/>
      <c r="BE73" s="2160"/>
      <c r="BF73" s="2160"/>
      <c r="BG73" s="2160"/>
      <c r="BH73" s="2160"/>
      <c r="BI73" s="2160"/>
      <c r="BJ73" s="2160"/>
      <c r="BK73" s="2160"/>
      <c r="BL73" s="2160"/>
      <c r="BM73" s="2160"/>
      <c r="BN73" s="2160"/>
      <c r="BO73" s="2160"/>
      <c r="BP73" s="2160"/>
      <c r="BQ73" s="2160"/>
      <c r="BR73" s="2160"/>
      <c r="BS73" s="2160"/>
      <c r="BT73" s="2160"/>
      <c r="BU73" s="2160"/>
      <c r="BV73" s="2160"/>
      <c r="BW73" s="2160"/>
      <c r="BX73" s="2160"/>
      <c r="BY73" s="2171"/>
      <c r="CA73" s="2154"/>
      <c r="CB73" s="2155"/>
      <c r="CC73" s="2155"/>
      <c r="CD73" s="2155"/>
      <c r="CE73" s="2155"/>
      <c r="CF73" s="2161"/>
      <c r="CG73" s="2161"/>
      <c r="CH73" s="2161"/>
      <c r="CI73" s="2161"/>
      <c r="CJ73" s="2161"/>
      <c r="CK73" s="2159"/>
      <c r="CL73" s="2159"/>
      <c r="CM73" s="2159"/>
      <c r="CN73" s="2159"/>
      <c r="CO73" s="2159"/>
      <c r="CP73" s="2159"/>
      <c r="CQ73" s="2159"/>
      <c r="CR73" s="2159"/>
      <c r="CS73" s="2159"/>
      <c r="CT73" s="2159"/>
      <c r="CU73" s="2159"/>
      <c r="CV73" s="2159"/>
      <c r="CW73" s="2159"/>
      <c r="CX73" s="2159"/>
      <c r="CY73" s="2159"/>
      <c r="CZ73" s="2159"/>
      <c r="DA73" s="2159"/>
      <c r="DB73" s="2159"/>
      <c r="DC73" s="2163"/>
      <c r="DD73" s="2163"/>
      <c r="DE73" s="2163"/>
      <c r="DF73" s="2163"/>
      <c r="DG73" s="2163"/>
      <c r="DH73" s="2163"/>
      <c r="DI73" s="2132"/>
      <c r="DJ73" s="2132"/>
      <c r="DK73" s="2132"/>
      <c r="DL73" s="2132"/>
      <c r="DM73" s="2132"/>
      <c r="DN73" s="2132"/>
      <c r="DO73" s="2132"/>
      <c r="DP73" s="2132"/>
      <c r="DQ73" s="2132"/>
      <c r="DR73" s="2132"/>
      <c r="DS73" s="2132"/>
      <c r="DT73" s="2132"/>
      <c r="DU73" s="2132"/>
      <c r="DV73" s="2132"/>
      <c r="DW73" s="2132"/>
      <c r="DX73" s="2132"/>
      <c r="DY73" s="2132"/>
      <c r="DZ73" s="2132"/>
      <c r="EA73" s="2132"/>
      <c r="EB73" s="2132"/>
      <c r="EC73" s="2132"/>
      <c r="ED73" s="2132"/>
      <c r="EE73" s="2132"/>
      <c r="EF73" s="2132"/>
      <c r="EG73" s="2132"/>
      <c r="EH73" s="2143"/>
      <c r="EI73" s="2144"/>
      <c r="EJ73" s="2145"/>
      <c r="EK73" s="2146"/>
    </row>
    <row r="74" spans="1:141" ht="4.5" customHeight="1">
      <c r="A74" s="2169"/>
      <c r="B74" s="2160"/>
      <c r="C74" s="2160"/>
      <c r="D74" s="2160"/>
      <c r="E74" s="2160"/>
      <c r="F74" s="2160"/>
      <c r="G74" s="2160"/>
      <c r="H74" s="2160"/>
      <c r="I74" s="2160"/>
      <c r="J74" s="2160"/>
      <c r="K74" s="2160"/>
      <c r="L74" s="2160"/>
      <c r="M74" s="2160"/>
      <c r="N74" s="2160"/>
      <c r="O74" s="2160"/>
      <c r="P74" s="2160"/>
      <c r="Q74" s="2160"/>
      <c r="R74" s="2160"/>
      <c r="S74" s="2160"/>
      <c r="T74" s="2160"/>
      <c r="U74" s="2160"/>
      <c r="V74" s="2160"/>
      <c r="W74" s="2160"/>
      <c r="X74" s="2160"/>
      <c r="Y74" s="2160"/>
      <c r="Z74" s="2160"/>
      <c r="AA74" s="2160"/>
      <c r="AB74" s="2160"/>
      <c r="AC74" s="2160"/>
      <c r="AD74" s="2160"/>
      <c r="AE74" s="2160"/>
      <c r="AF74" s="2160"/>
      <c r="AG74" s="2160"/>
      <c r="AH74" s="2160"/>
      <c r="AI74" s="2160"/>
      <c r="AJ74" s="2160"/>
      <c r="AK74" s="2160"/>
      <c r="AL74" s="2160"/>
      <c r="AM74" s="2160"/>
      <c r="AN74" s="2160"/>
      <c r="AO74" s="2160"/>
      <c r="AP74" s="2160"/>
      <c r="AQ74" s="2160"/>
      <c r="AR74" s="2160"/>
      <c r="AS74" s="2160"/>
      <c r="AT74" s="2160"/>
      <c r="AU74" s="2160"/>
      <c r="AV74" s="2160"/>
      <c r="AW74" s="2160"/>
      <c r="AX74" s="2160"/>
      <c r="AY74" s="2160"/>
      <c r="AZ74" s="2160"/>
      <c r="BA74" s="2160"/>
      <c r="BB74" s="2160"/>
      <c r="BC74" s="2160"/>
      <c r="BD74" s="2160"/>
      <c r="BE74" s="2160"/>
      <c r="BF74" s="2160"/>
      <c r="BG74" s="2160"/>
      <c r="BH74" s="2160"/>
      <c r="BI74" s="2160"/>
      <c r="BJ74" s="2160"/>
      <c r="BK74" s="2160"/>
      <c r="BL74" s="2160"/>
      <c r="BM74" s="2160"/>
      <c r="BN74" s="2160"/>
      <c r="BO74" s="2160"/>
      <c r="BP74" s="2160"/>
      <c r="BQ74" s="2160"/>
      <c r="BR74" s="2160"/>
      <c r="BS74" s="2160"/>
      <c r="BT74" s="2160"/>
      <c r="BU74" s="2160"/>
      <c r="BV74" s="2160"/>
      <c r="BW74" s="2160"/>
      <c r="BX74" s="2160"/>
      <c r="BY74" s="2171"/>
      <c r="CA74" s="2154"/>
      <c r="CB74" s="2155"/>
      <c r="CC74" s="2155"/>
      <c r="CD74" s="2155"/>
      <c r="CE74" s="2155"/>
      <c r="CF74" s="2161"/>
      <c r="CG74" s="2161"/>
      <c r="CH74" s="2161"/>
      <c r="CI74" s="2161"/>
      <c r="CJ74" s="2161"/>
      <c r="CK74" s="2159"/>
      <c r="CL74" s="2159"/>
      <c r="CM74" s="2159"/>
      <c r="CN74" s="2159"/>
      <c r="CO74" s="2159"/>
      <c r="CP74" s="2159"/>
      <c r="CQ74" s="2159"/>
      <c r="CR74" s="2159"/>
      <c r="CS74" s="2159"/>
      <c r="CT74" s="2159"/>
      <c r="CU74" s="2159"/>
      <c r="CV74" s="2159"/>
      <c r="CW74" s="2159"/>
      <c r="CX74" s="2159"/>
      <c r="CY74" s="2159"/>
      <c r="CZ74" s="2159"/>
      <c r="DA74" s="2159"/>
      <c r="DB74" s="2159"/>
      <c r="DC74" s="2163"/>
      <c r="DD74" s="2163"/>
      <c r="DE74" s="2163"/>
      <c r="DF74" s="2163"/>
      <c r="DG74" s="2163"/>
      <c r="DH74" s="2163"/>
      <c r="DI74" s="2132"/>
      <c r="DJ74" s="2132"/>
      <c r="DK74" s="2132"/>
      <c r="DL74" s="2132"/>
      <c r="DM74" s="2132"/>
      <c r="DN74" s="2132"/>
      <c r="DO74" s="2132"/>
      <c r="DP74" s="2132"/>
      <c r="DQ74" s="2132"/>
      <c r="DR74" s="2132"/>
      <c r="DS74" s="2132"/>
      <c r="DT74" s="2132"/>
      <c r="DU74" s="2132"/>
      <c r="DV74" s="2132"/>
      <c r="DW74" s="2132"/>
      <c r="DX74" s="2132"/>
      <c r="DY74" s="2132"/>
      <c r="DZ74" s="2132"/>
      <c r="EA74" s="2132"/>
      <c r="EB74" s="2132"/>
      <c r="EC74" s="2132"/>
      <c r="ED74" s="2132"/>
      <c r="EE74" s="2132"/>
      <c r="EF74" s="2132"/>
      <c r="EG74" s="2132"/>
      <c r="EH74" s="2143"/>
      <c r="EI74" s="2144"/>
      <c r="EJ74" s="2145"/>
      <c r="EK74" s="2146"/>
    </row>
    <row r="75" spans="1:141" ht="4.5" customHeight="1">
      <c r="A75" s="2169"/>
      <c r="B75" s="2160"/>
      <c r="C75" s="2160"/>
      <c r="D75" s="2160"/>
      <c r="E75" s="2160"/>
      <c r="F75" s="2160"/>
      <c r="G75" s="2160"/>
      <c r="H75" s="2160"/>
      <c r="I75" s="2160"/>
      <c r="J75" s="2160"/>
      <c r="K75" s="2160"/>
      <c r="L75" s="2160"/>
      <c r="M75" s="2160"/>
      <c r="N75" s="2160"/>
      <c r="O75" s="2160"/>
      <c r="P75" s="2160"/>
      <c r="Q75" s="2160"/>
      <c r="R75" s="2160"/>
      <c r="S75" s="2160"/>
      <c r="T75" s="2160"/>
      <c r="U75" s="2160"/>
      <c r="V75" s="2160"/>
      <c r="W75" s="2160"/>
      <c r="X75" s="2160"/>
      <c r="Y75" s="2160"/>
      <c r="Z75" s="2160"/>
      <c r="AA75" s="2160"/>
      <c r="AB75" s="2160"/>
      <c r="AC75" s="2160"/>
      <c r="AD75" s="2160"/>
      <c r="AE75" s="2160"/>
      <c r="AF75" s="2160"/>
      <c r="AG75" s="2160"/>
      <c r="AH75" s="2160"/>
      <c r="AI75" s="2160"/>
      <c r="AJ75" s="2160"/>
      <c r="AK75" s="2160"/>
      <c r="AL75" s="2160"/>
      <c r="AM75" s="2160"/>
      <c r="AN75" s="2160"/>
      <c r="AO75" s="2160"/>
      <c r="AP75" s="2160"/>
      <c r="AQ75" s="2160"/>
      <c r="AR75" s="2160"/>
      <c r="AS75" s="2160"/>
      <c r="AT75" s="2160"/>
      <c r="AU75" s="2160"/>
      <c r="AV75" s="2160"/>
      <c r="AW75" s="2160"/>
      <c r="AX75" s="2160"/>
      <c r="AY75" s="2160"/>
      <c r="AZ75" s="2160"/>
      <c r="BA75" s="2160"/>
      <c r="BB75" s="2160"/>
      <c r="BC75" s="2160"/>
      <c r="BD75" s="2160"/>
      <c r="BE75" s="2160"/>
      <c r="BF75" s="2160"/>
      <c r="BG75" s="2160"/>
      <c r="BH75" s="2160"/>
      <c r="BI75" s="2160"/>
      <c r="BJ75" s="2160"/>
      <c r="BK75" s="2160"/>
      <c r="BL75" s="2160"/>
      <c r="BM75" s="2160"/>
      <c r="BN75" s="2160"/>
      <c r="BO75" s="2160"/>
      <c r="BP75" s="2160"/>
      <c r="BQ75" s="2160"/>
      <c r="BR75" s="2160"/>
      <c r="BS75" s="2160"/>
      <c r="BT75" s="2160"/>
      <c r="BU75" s="2160"/>
      <c r="BV75" s="2160"/>
      <c r="BW75" s="2160"/>
      <c r="BX75" s="2160"/>
      <c r="BY75" s="2171"/>
      <c r="CA75" s="2154"/>
      <c r="CB75" s="2155"/>
      <c r="CC75" s="2155"/>
      <c r="CD75" s="2155"/>
      <c r="CE75" s="2155"/>
      <c r="CF75" s="2161"/>
      <c r="CG75" s="2161"/>
      <c r="CH75" s="2161"/>
      <c r="CI75" s="2161"/>
      <c r="CJ75" s="2161"/>
      <c r="CK75" s="2159"/>
      <c r="CL75" s="2159"/>
      <c r="CM75" s="2159"/>
      <c r="CN75" s="2159"/>
      <c r="CO75" s="2159"/>
      <c r="CP75" s="2159"/>
      <c r="CQ75" s="2159"/>
      <c r="CR75" s="2159"/>
      <c r="CS75" s="2159"/>
      <c r="CT75" s="2159"/>
      <c r="CU75" s="2159"/>
      <c r="CV75" s="2159"/>
      <c r="CW75" s="2159"/>
      <c r="CX75" s="2159"/>
      <c r="CY75" s="2159"/>
      <c r="CZ75" s="2159"/>
      <c r="DA75" s="2159"/>
      <c r="DB75" s="2159"/>
      <c r="DC75" s="2163"/>
      <c r="DD75" s="2163"/>
      <c r="DE75" s="2163"/>
      <c r="DF75" s="2163"/>
      <c r="DG75" s="2163"/>
      <c r="DH75" s="2163"/>
      <c r="DI75" s="2132"/>
      <c r="DJ75" s="2132"/>
      <c r="DK75" s="2132"/>
      <c r="DL75" s="2132"/>
      <c r="DM75" s="2132"/>
      <c r="DN75" s="2132"/>
      <c r="DO75" s="2132"/>
      <c r="DP75" s="2132"/>
      <c r="DQ75" s="2132"/>
      <c r="DR75" s="2132"/>
      <c r="DS75" s="2132"/>
      <c r="DT75" s="2132"/>
      <c r="DU75" s="2132"/>
      <c r="DV75" s="2132"/>
      <c r="DW75" s="2132"/>
      <c r="DX75" s="2132"/>
      <c r="DY75" s="2132"/>
      <c r="DZ75" s="2132"/>
      <c r="EA75" s="2132"/>
      <c r="EB75" s="2132"/>
      <c r="EC75" s="2132"/>
      <c r="ED75" s="2132"/>
      <c r="EE75" s="2132"/>
      <c r="EF75" s="2132"/>
      <c r="EG75" s="2132"/>
      <c r="EH75" s="2143"/>
      <c r="EI75" s="2144"/>
      <c r="EJ75" s="2145"/>
      <c r="EK75" s="2146"/>
    </row>
    <row r="76" spans="1:141" ht="4.5" customHeight="1">
      <c r="A76" s="2169"/>
      <c r="B76" s="2160"/>
      <c r="C76" s="2160"/>
      <c r="D76" s="2160"/>
      <c r="E76" s="2160"/>
      <c r="F76" s="2160"/>
      <c r="G76" s="2160"/>
      <c r="H76" s="2160"/>
      <c r="I76" s="2160"/>
      <c r="J76" s="2160"/>
      <c r="K76" s="2160"/>
      <c r="L76" s="2160"/>
      <c r="M76" s="2160"/>
      <c r="N76" s="2160"/>
      <c r="O76" s="2160"/>
      <c r="P76" s="2160"/>
      <c r="Q76" s="2160"/>
      <c r="R76" s="2160"/>
      <c r="S76" s="2160"/>
      <c r="T76" s="2160"/>
      <c r="U76" s="2160"/>
      <c r="V76" s="2160"/>
      <c r="W76" s="2160"/>
      <c r="X76" s="2160"/>
      <c r="Y76" s="2160"/>
      <c r="Z76" s="2160"/>
      <c r="AA76" s="2160"/>
      <c r="AB76" s="2160"/>
      <c r="AC76" s="2160"/>
      <c r="AD76" s="2160"/>
      <c r="AE76" s="2160"/>
      <c r="AF76" s="2160"/>
      <c r="AG76" s="2160"/>
      <c r="AH76" s="2160"/>
      <c r="AI76" s="2160"/>
      <c r="AJ76" s="2160"/>
      <c r="AK76" s="2160"/>
      <c r="AL76" s="2160"/>
      <c r="AM76" s="2160"/>
      <c r="AN76" s="2160"/>
      <c r="AO76" s="2160"/>
      <c r="AP76" s="2160"/>
      <c r="AQ76" s="2160"/>
      <c r="AR76" s="2160"/>
      <c r="AS76" s="2160"/>
      <c r="AT76" s="2160"/>
      <c r="AU76" s="2160"/>
      <c r="AV76" s="2160"/>
      <c r="AW76" s="2160"/>
      <c r="AX76" s="2160"/>
      <c r="AY76" s="2160"/>
      <c r="AZ76" s="2160"/>
      <c r="BA76" s="2160"/>
      <c r="BB76" s="2160"/>
      <c r="BC76" s="2160"/>
      <c r="BD76" s="2160"/>
      <c r="BE76" s="2160"/>
      <c r="BF76" s="2160"/>
      <c r="BG76" s="2160"/>
      <c r="BH76" s="2160"/>
      <c r="BI76" s="2160"/>
      <c r="BJ76" s="2160"/>
      <c r="BK76" s="2160"/>
      <c r="BL76" s="2160"/>
      <c r="BM76" s="2160"/>
      <c r="BN76" s="2160"/>
      <c r="BO76" s="2160"/>
      <c r="BP76" s="2160"/>
      <c r="BQ76" s="2160"/>
      <c r="BR76" s="2160"/>
      <c r="BS76" s="2160"/>
      <c r="BT76" s="2160"/>
      <c r="BU76" s="2160"/>
      <c r="BV76" s="2160"/>
      <c r="BW76" s="2160"/>
      <c r="BX76" s="2160"/>
      <c r="BY76" s="2171"/>
      <c r="CA76" s="2154"/>
      <c r="CB76" s="2155"/>
      <c r="CC76" s="2155"/>
      <c r="CD76" s="2155"/>
      <c r="CE76" s="2155"/>
      <c r="CF76" s="2161"/>
      <c r="CG76" s="2161"/>
      <c r="CH76" s="2161"/>
      <c r="CI76" s="2161"/>
      <c r="CJ76" s="2161"/>
      <c r="CK76" s="2159"/>
      <c r="CL76" s="2159"/>
      <c r="CM76" s="2159"/>
      <c r="CN76" s="2159"/>
      <c r="CO76" s="2159"/>
      <c r="CP76" s="2159"/>
      <c r="CQ76" s="2159"/>
      <c r="CR76" s="2159"/>
      <c r="CS76" s="2159"/>
      <c r="CT76" s="2159"/>
      <c r="CU76" s="2159"/>
      <c r="CV76" s="2159"/>
      <c r="CW76" s="2159"/>
      <c r="CX76" s="2159"/>
      <c r="CY76" s="2159"/>
      <c r="CZ76" s="2159"/>
      <c r="DA76" s="2159"/>
      <c r="DB76" s="2159"/>
      <c r="DC76" s="2163"/>
      <c r="DD76" s="2163"/>
      <c r="DE76" s="2163"/>
      <c r="DF76" s="2163"/>
      <c r="DG76" s="2163"/>
      <c r="DH76" s="2163"/>
      <c r="DI76" s="2132"/>
      <c r="DJ76" s="2132"/>
      <c r="DK76" s="2132"/>
      <c r="DL76" s="2132"/>
      <c r="DM76" s="2132"/>
      <c r="DN76" s="2132"/>
      <c r="DO76" s="2132"/>
      <c r="DP76" s="2132"/>
      <c r="DQ76" s="2132"/>
      <c r="DR76" s="2132"/>
      <c r="DS76" s="2132"/>
      <c r="DT76" s="2132"/>
      <c r="DU76" s="2132"/>
      <c r="DV76" s="2132"/>
      <c r="DW76" s="2132"/>
      <c r="DX76" s="2132"/>
      <c r="DY76" s="2132"/>
      <c r="DZ76" s="2132"/>
      <c r="EA76" s="2132"/>
      <c r="EB76" s="2132"/>
      <c r="EC76" s="2132"/>
      <c r="ED76" s="2132"/>
      <c r="EE76" s="2132"/>
      <c r="EF76" s="2132"/>
      <c r="EG76" s="2132"/>
      <c r="EH76" s="2143"/>
      <c r="EI76" s="2144"/>
      <c r="EJ76" s="2145"/>
      <c r="EK76" s="2146"/>
    </row>
    <row r="77" spans="1:141" ht="4.5" customHeight="1">
      <c r="A77" s="2126"/>
      <c r="B77" s="2127"/>
      <c r="C77" s="2127"/>
      <c r="D77" s="2127"/>
      <c r="E77" s="2127"/>
      <c r="F77" s="2127"/>
      <c r="G77" s="2127"/>
      <c r="H77" s="2127"/>
      <c r="I77" s="2127"/>
      <c r="J77" s="2127"/>
      <c r="K77" s="2127"/>
      <c r="L77" s="2127"/>
      <c r="M77" s="2127"/>
      <c r="N77" s="2127"/>
      <c r="O77" s="2127"/>
      <c r="P77" s="2127"/>
      <c r="Q77" s="2127"/>
      <c r="R77" s="2130" t="s">
        <v>419</v>
      </c>
      <c r="S77" s="2130"/>
      <c r="T77" s="2130"/>
      <c r="U77" s="2130"/>
      <c r="V77" s="2130"/>
      <c r="W77" s="2130"/>
      <c r="X77" s="2130"/>
      <c r="Y77" s="2130" t="s">
        <v>420</v>
      </c>
      <c r="Z77" s="2130"/>
      <c r="AA77" s="2130"/>
      <c r="AB77" s="2130"/>
      <c r="AC77" s="2130"/>
      <c r="AD77" s="2130"/>
      <c r="AE77" s="2130"/>
      <c r="AF77" s="2130" t="s">
        <v>421</v>
      </c>
      <c r="AG77" s="2130"/>
      <c r="AH77" s="2130"/>
      <c r="AI77" s="2130"/>
      <c r="AJ77" s="2130"/>
      <c r="AK77" s="2130"/>
      <c r="AL77" s="2130"/>
      <c r="AM77" s="2076"/>
      <c r="AN77" s="2076"/>
      <c r="AO77" s="2076"/>
      <c r="AP77" s="2076"/>
      <c r="AQ77" s="2076"/>
      <c r="AR77" s="2076"/>
      <c r="AS77" s="2076"/>
      <c r="AT77" s="2076"/>
      <c r="AU77" s="2076"/>
      <c r="AV77" s="2076"/>
      <c r="AW77" s="2076"/>
      <c r="AX77" s="2076"/>
      <c r="AY77" s="2076"/>
      <c r="AZ77" s="2076"/>
      <c r="BA77" s="2076"/>
      <c r="BB77" s="2076"/>
      <c r="BC77" s="2076"/>
      <c r="BD77" s="2076"/>
      <c r="BE77" s="2076"/>
      <c r="BF77" s="2076"/>
      <c r="BG77" s="2076"/>
      <c r="BH77" s="2076"/>
      <c r="BI77" s="2076"/>
      <c r="BJ77" s="2076"/>
      <c r="BK77" s="2076"/>
      <c r="BL77" s="2076"/>
      <c r="BM77" s="2076"/>
      <c r="BN77" s="2076"/>
      <c r="BO77" s="2076"/>
      <c r="BP77" s="2076"/>
      <c r="BQ77" s="2076"/>
      <c r="BR77" s="2076"/>
      <c r="BS77" s="2076"/>
      <c r="BT77" s="2076"/>
      <c r="BU77" s="2076"/>
      <c r="BV77" s="2077"/>
      <c r="BW77" s="2103" t="s">
        <v>402</v>
      </c>
      <c r="BX77" s="2104"/>
      <c r="BY77" s="2105"/>
      <c r="CA77" s="2154"/>
      <c r="CB77" s="2155"/>
      <c r="CC77" s="2155"/>
      <c r="CD77" s="2155"/>
      <c r="CE77" s="2155"/>
      <c r="CF77" s="2161"/>
      <c r="CG77" s="2161"/>
      <c r="CH77" s="2161"/>
      <c r="CI77" s="2161"/>
      <c r="CJ77" s="2161"/>
      <c r="CK77" s="2159" t="s">
        <v>415</v>
      </c>
      <c r="CL77" s="2159"/>
      <c r="CM77" s="2159"/>
      <c r="CN77" s="2159"/>
      <c r="CO77" s="2159"/>
      <c r="CP77" s="2159"/>
      <c r="CQ77" s="2159"/>
      <c r="CR77" s="2159"/>
      <c r="CS77" s="2159"/>
      <c r="CT77" s="2159"/>
      <c r="CU77" s="2159"/>
      <c r="CV77" s="2159"/>
      <c r="CW77" s="2159"/>
      <c r="CX77" s="2159"/>
      <c r="CY77" s="2159"/>
      <c r="CZ77" s="2159"/>
      <c r="DA77" s="2159"/>
      <c r="DB77" s="2159"/>
      <c r="DC77" s="2163" t="s">
        <v>704</v>
      </c>
      <c r="DD77" s="2163"/>
      <c r="DE77" s="2163"/>
      <c r="DF77" s="2163"/>
      <c r="DG77" s="2163"/>
      <c r="DH77" s="2163"/>
      <c r="DI77" s="2132"/>
      <c r="DJ77" s="2132"/>
      <c r="DK77" s="2132"/>
      <c r="DL77" s="2132"/>
      <c r="DM77" s="2132"/>
      <c r="DN77" s="2132"/>
      <c r="DO77" s="2132"/>
      <c r="DP77" s="2132"/>
      <c r="DQ77" s="2132"/>
      <c r="DR77" s="2132"/>
      <c r="DS77" s="2132"/>
      <c r="DT77" s="2132"/>
      <c r="DU77" s="2132"/>
      <c r="DV77" s="2132"/>
      <c r="DW77" s="2132"/>
      <c r="DX77" s="2132"/>
      <c r="DY77" s="2132"/>
      <c r="DZ77" s="2132"/>
      <c r="EA77" s="2132"/>
      <c r="EB77" s="2132"/>
      <c r="EC77" s="2132"/>
      <c r="ED77" s="2132"/>
      <c r="EE77" s="2132"/>
      <c r="EF77" s="2132"/>
      <c r="EG77" s="2132"/>
      <c r="EH77" s="2143"/>
      <c r="EI77" s="2144"/>
      <c r="EJ77" s="2145"/>
      <c r="EK77" s="2146"/>
    </row>
    <row r="78" spans="1:141" ht="4.5" customHeight="1">
      <c r="A78" s="2126"/>
      <c r="B78" s="2127"/>
      <c r="C78" s="2127"/>
      <c r="D78" s="2127"/>
      <c r="E78" s="2127"/>
      <c r="F78" s="2127"/>
      <c r="G78" s="2127"/>
      <c r="H78" s="2127"/>
      <c r="I78" s="2127"/>
      <c r="J78" s="2127"/>
      <c r="K78" s="2127"/>
      <c r="L78" s="2127"/>
      <c r="M78" s="2127"/>
      <c r="N78" s="2127"/>
      <c r="O78" s="2127"/>
      <c r="P78" s="2127"/>
      <c r="Q78" s="2127"/>
      <c r="R78" s="2130"/>
      <c r="S78" s="2130"/>
      <c r="T78" s="2130"/>
      <c r="U78" s="2130"/>
      <c r="V78" s="2130"/>
      <c r="W78" s="2130"/>
      <c r="X78" s="2130"/>
      <c r="Y78" s="2130"/>
      <c r="Z78" s="2130"/>
      <c r="AA78" s="2130"/>
      <c r="AB78" s="2130"/>
      <c r="AC78" s="2130"/>
      <c r="AD78" s="2130"/>
      <c r="AE78" s="2130"/>
      <c r="AF78" s="2130"/>
      <c r="AG78" s="2130"/>
      <c r="AH78" s="2130"/>
      <c r="AI78" s="2130"/>
      <c r="AJ78" s="2130"/>
      <c r="AK78" s="2130"/>
      <c r="AL78" s="2130"/>
      <c r="AM78" s="2076"/>
      <c r="AN78" s="2076"/>
      <c r="AO78" s="2076"/>
      <c r="AP78" s="2076"/>
      <c r="AQ78" s="2076"/>
      <c r="AR78" s="2076"/>
      <c r="AS78" s="2076"/>
      <c r="AT78" s="2076"/>
      <c r="AU78" s="2076"/>
      <c r="AV78" s="2076"/>
      <c r="AW78" s="2076"/>
      <c r="AX78" s="2076"/>
      <c r="AY78" s="2076"/>
      <c r="AZ78" s="2076"/>
      <c r="BA78" s="2076"/>
      <c r="BB78" s="2076"/>
      <c r="BC78" s="2076"/>
      <c r="BD78" s="2076"/>
      <c r="BE78" s="2076"/>
      <c r="BF78" s="2076"/>
      <c r="BG78" s="2076"/>
      <c r="BH78" s="2076"/>
      <c r="BI78" s="2076"/>
      <c r="BJ78" s="2076"/>
      <c r="BK78" s="2076"/>
      <c r="BL78" s="2076"/>
      <c r="BM78" s="2076"/>
      <c r="BN78" s="2076"/>
      <c r="BO78" s="2076"/>
      <c r="BP78" s="2076"/>
      <c r="BQ78" s="2076"/>
      <c r="BR78" s="2076"/>
      <c r="BS78" s="2076"/>
      <c r="BT78" s="2076"/>
      <c r="BU78" s="2076"/>
      <c r="BV78" s="2077"/>
      <c r="BW78" s="2103"/>
      <c r="BX78" s="2104"/>
      <c r="BY78" s="2105"/>
      <c r="CA78" s="2154"/>
      <c r="CB78" s="2155"/>
      <c r="CC78" s="2155"/>
      <c r="CD78" s="2155"/>
      <c r="CE78" s="2155"/>
      <c r="CF78" s="2161"/>
      <c r="CG78" s="2161"/>
      <c r="CH78" s="2161"/>
      <c r="CI78" s="2161"/>
      <c r="CJ78" s="2161"/>
      <c r="CK78" s="2159"/>
      <c r="CL78" s="2159"/>
      <c r="CM78" s="2159"/>
      <c r="CN78" s="2159"/>
      <c r="CO78" s="2159"/>
      <c r="CP78" s="2159"/>
      <c r="CQ78" s="2159"/>
      <c r="CR78" s="2159"/>
      <c r="CS78" s="2159"/>
      <c r="CT78" s="2159"/>
      <c r="CU78" s="2159"/>
      <c r="CV78" s="2159"/>
      <c r="CW78" s="2159"/>
      <c r="CX78" s="2159"/>
      <c r="CY78" s="2159"/>
      <c r="CZ78" s="2159"/>
      <c r="DA78" s="2159"/>
      <c r="DB78" s="2159"/>
      <c r="DC78" s="2163"/>
      <c r="DD78" s="2163"/>
      <c r="DE78" s="2163"/>
      <c r="DF78" s="2163"/>
      <c r="DG78" s="2163"/>
      <c r="DH78" s="2163"/>
      <c r="DI78" s="2132"/>
      <c r="DJ78" s="2132"/>
      <c r="DK78" s="2132"/>
      <c r="DL78" s="2132"/>
      <c r="DM78" s="2132"/>
      <c r="DN78" s="2132"/>
      <c r="DO78" s="2132"/>
      <c r="DP78" s="2132"/>
      <c r="DQ78" s="2132"/>
      <c r="DR78" s="2132"/>
      <c r="DS78" s="2132"/>
      <c r="DT78" s="2132"/>
      <c r="DU78" s="2132"/>
      <c r="DV78" s="2132"/>
      <c r="DW78" s="2132"/>
      <c r="DX78" s="2132"/>
      <c r="DY78" s="2132"/>
      <c r="DZ78" s="2132"/>
      <c r="EA78" s="2132"/>
      <c r="EB78" s="2132"/>
      <c r="EC78" s="2132"/>
      <c r="ED78" s="2132"/>
      <c r="EE78" s="2132"/>
      <c r="EF78" s="2132"/>
      <c r="EG78" s="2132"/>
      <c r="EH78" s="2143"/>
      <c r="EI78" s="2144"/>
      <c r="EJ78" s="2145"/>
      <c r="EK78" s="2146"/>
    </row>
    <row r="79" spans="1:141" ht="4.5" customHeight="1">
      <c r="A79" s="2126"/>
      <c r="B79" s="2127"/>
      <c r="C79" s="2127"/>
      <c r="D79" s="2127"/>
      <c r="E79" s="2127"/>
      <c r="F79" s="2127"/>
      <c r="G79" s="2127"/>
      <c r="H79" s="2127"/>
      <c r="I79" s="2127"/>
      <c r="J79" s="2127"/>
      <c r="K79" s="2127"/>
      <c r="L79" s="2127"/>
      <c r="M79" s="2127"/>
      <c r="N79" s="2127"/>
      <c r="O79" s="2127"/>
      <c r="P79" s="2127"/>
      <c r="Q79" s="2127"/>
      <c r="R79" s="2130"/>
      <c r="S79" s="2130"/>
      <c r="T79" s="2130"/>
      <c r="U79" s="2130"/>
      <c r="V79" s="2130"/>
      <c r="W79" s="2130"/>
      <c r="X79" s="2130"/>
      <c r="Y79" s="2130"/>
      <c r="Z79" s="2130"/>
      <c r="AA79" s="2130"/>
      <c r="AB79" s="2130"/>
      <c r="AC79" s="2130"/>
      <c r="AD79" s="2130"/>
      <c r="AE79" s="2130"/>
      <c r="AF79" s="2130"/>
      <c r="AG79" s="2130"/>
      <c r="AH79" s="2130"/>
      <c r="AI79" s="2130"/>
      <c r="AJ79" s="2130"/>
      <c r="AK79" s="2130"/>
      <c r="AL79" s="2130"/>
      <c r="AM79" s="2076"/>
      <c r="AN79" s="2076"/>
      <c r="AO79" s="2076"/>
      <c r="AP79" s="2076"/>
      <c r="AQ79" s="2076"/>
      <c r="AR79" s="2076"/>
      <c r="AS79" s="2076"/>
      <c r="AT79" s="2076"/>
      <c r="AU79" s="2076"/>
      <c r="AV79" s="2076"/>
      <c r="AW79" s="2076"/>
      <c r="AX79" s="2076"/>
      <c r="AY79" s="2076"/>
      <c r="AZ79" s="2076"/>
      <c r="BA79" s="2076"/>
      <c r="BB79" s="2076"/>
      <c r="BC79" s="2076"/>
      <c r="BD79" s="2076"/>
      <c r="BE79" s="2076"/>
      <c r="BF79" s="2076"/>
      <c r="BG79" s="2076"/>
      <c r="BH79" s="2076"/>
      <c r="BI79" s="2076"/>
      <c r="BJ79" s="2076"/>
      <c r="BK79" s="2076"/>
      <c r="BL79" s="2076"/>
      <c r="BM79" s="2076"/>
      <c r="BN79" s="2076"/>
      <c r="BO79" s="2076"/>
      <c r="BP79" s="2076"/>
      <c r="BQ79" s="2076"/>
      <c r="BR79" s="2076"/>
      <c r="BS79" s="2076"/>
      <c r="BT79" s="2076"/>
      <c r="BU79" s="2076"/>
      <c r="BV79" s="2077"/>
      <c r="BW79" s="2103"/>
      <c r="BX79" s="2104"/>
      <c r="BY79" s="2105"/>
      <c r="CA79" s="2154"/>
      <c r="CB79" s="2155"/>
      <c r="CC79" s="2155"/>
      <c r="CD79" s="2155"/>
      <c r="CE79" s="2155"/>
      <c r="CF79" s="2161"/>
      <c r="CG79" s="2161"/>
      <c r="CH79" s="2161"/>
      <c r="CI79" s="2161"/>
      <c r="CJ79" s="2161"/>
      <c r="CK79" s="2159"/>
      <c r="CL79" s="2159"/>
      <c r="CM79" s="2159"/>
      <c r="CN79" s="2159"/>
      <c r="CO79" s="2159"/>
      <c r="CP79" s="2159"/>
      <c r="CQ79" s="2159"/>
      <c r="CR79" s="2159"/>
      <c r="CS79" s="2159"/>
      <c r="CT79" s="2159"/>
      <c r="CU79" s="2159"/>
      <c r="CV79" s="2159"/>
      <c r="CW79" s="2159"/>
      <c r="CX79" s="2159"/>
      <c r="CY79" s="2159"/>
      <c r="CZ79" s="2159"/>
      <c r="DA79" s="2159"/>
      <c r="DB79" s="2159"/>
      <c r="DC79" s="2163"/>
      <c r="DD79" s="2163"/>
      <c r="DE79" s="2163"/>
      <c r="DF79" s="2163"/>
      <c r="DG79" s="2163"/>
      <c r="DH79" s="2163"/>
      <c r="DI79" s="2132"/>
      <c r="DJ79" s="2132"/>
      <c r="DK79" s="2132"/>
      <c r="DL79" s="2132"/>
      <c r="DM79" s="2132"/>
      <c r="DN79" s="2132"/>
      <c r="DO79" s="2132"/>
      <c r="DP79" s="2132"/>
      <c r="DQ79" s="2132"/>
      <c r="DR79" s="2132"/>
      <c r="DS79" s="2132"/>
      <c r="DT79" s="2132"/>
      <c r="DU79" s="2132"/>
      <c r="DV79" s="2132"/>
      <c r="DW79" s="2132"/>
      <c r="DX79" s="2132"/>
      <c r="DY79" s="2132"/>
      <c r="DZ79" s="2132"/>
      <c r="EA79" s="2132"/>
      <c r="EB79" s="2132"/>
      <c r="EC79" s="2132"/>
      <c r="ED79" s="2132"/>
      <c r="EE79" s="2132"/>
      <c r="EF79" s="2132"/>
      <c r="EG79" s="2132"/>
      <c r="EH79" s="2143"/>
      <c r="EI79" s="2144"/>
      <c r="EJ79" s="2145"/>
      <c r="EK79" s="2146"/>
    </row>
    <row r="80" spans="1:141" ht="4.5" customHeight="1">
      <c r="A80" s="2126"/>
      <c r="B80" s="2127"/>
      <c r="C80" s="2127"/>
      <c r="D80" s="2127"/>
      <c r="E80" s="2127"/>
      <c r="F80" s="2127"/>
      <c r="G80" s="2127"/>
      <c r="H80" s="2127"/>
      <c r="I80" s="2127"/>
      <c r="J80" s="2127"/>
      <c r="K80" s="2127"/>
      <c r="L80" s="2127"/>
      <c r="M80" s="2127"/>
      <c r="N80" s="2127"/>
      <c r="O80" s="2127"/>
      <c r="P80" s="2127"/>
      <c r="Q80" s="2127"/>
      <c r="R80" s="2130"/>
      <c r="S80" s="2130"/>
      <c r="T80" s="2130"/>
      <c r="U80" s="2130"/>
      <c r="V80" s="2130"/>
      <c r="W80" s="2130"/>
      <c r="X80" s="2130"/>
      <c r="Y80" s="2130"/>
      <c r="Z80" s="2130"/>
      <c r="AA80" s="2130"/>
      <c r="AB80" s="2130"/>
      <c r="AC80" s="2130"/>
      <c r="AD80" s="2130"/>
      <c r="AE80" s="2130"/>
      <c r="AF80" s="2130"/>
      <c r="AG80" s="2130"/>
      <c r="AH80" s="2130"/>
      <c r="AI80" s="2130"/>
      <c r="AJ80" s="2130"/>
      <c r="AK80" s="2130"/>
      <c r="AL80" s="2130"/>
      <c r="AM80" s="2076"/>
      <c r="AN80" s="2076"/>
      <c r="AO80" s="2076"/>
      <c r="AP80" s="2076"/>
      <c r="AQ80" s="2076"/>
      <c r="AR80" s="2076"/>
      <c r="AS80" s="2076"/>
      <c r="AT80" s="2076"/>
      <c r="AU80" s="2076"/>
      <c r="AV80" s="2076"/>
      <c r="AW80" s="2076"/>
      <c r="AX80" s="2076"/>
      <c r="AY80" s="2076"/>
      <c r="AZ80" s="2076"/>
      <c r="BA80" s="2076"/>
      <c r="BB80" s="2076"/>
      <c r="BC80" s="2076"/>
      <c r="BD80" s="2076"/>
      <c r="BE80" s="2076"/>
      <c r="BF80" s="2076"/>
      <c r="BG80" s="2076"/>
      <c r="BH80" s="2076"/>
      <c r="BI80" s="2076"/>
      <c r="BJ80" s="2076"/>
      <c r="BK80" s="2076"/>
      <c r="BL80" s="2076"/>
      <c r="BM80" s="2076"/>
      <c r="BN80" s="2076"/>
      <c r="BO80" s="2076"/>
      <c r="BP80" s="2076"/>
      <c r="BQ80" s="2076"/>
      <c r="BR80" s="2076"/>
      <c r="BS80" s="2076"/>
      <c r="BT80" s="2076"/>
      <c r="BU80" s="2076"/>
      <c r="BV80" s="2077"/>
      <c r="BW80" s="2103"/>
      <c r="BX80" s="2104"/>
      <c r="BY80" s="2105"/>
      <c r="CA80" s="2154"/>
      <c r="CB80" s="2155"/>
      <c r="CC80" s="2155"/>
      <c r="CD80" s="2155"/>
      <c r="CE80" s="2155"/>
      <c r="CF80" s="2161"/>
      <c r="CG80" s="2161"/>
      <c r="CH80" s="2161"/>
      <c r="CI80" s="2161"/>
      <c r="CJ80" s="2161"/>
      <c r="CK80" s="2159"/>
      <c r="CL80" s="2159"/>
      <c r="CM80" s="2159"/>
      <c r="CN80" s="2159"/>
      <c r="CO80" s="2159"/>
      <c r="CP80" s="2159"/>
      <c r="CQ80" s="2159"/>
      <c r="CR80" s="2159"/>
      <c r="CS80" s="2159"/>
      <c r="CT80" s="2159"/>
      <c r="CU80" s="2159"/>
      <c r="CV80" s="2159"/>
      <c r="CW80" s="2159"/>
      <c r="CX80" s="2159"/>
      <c r="CY80" s="2159"/>
      <c r="CZ80" s="2159"/>
      <c r="DA80" s="2159"/>
      <c r="DB80" s="2159"/>
      <c r="DC80" s="2163"/>
      <c r="DD80" s="2163"/>
      <c r="DE80" s="2163"/>
      <c r="DF80" s="2163"/>
      <c r="DG80" s="2163"/>
      <c r="DH80" s="2163"/>
      <c r="DI80" s="2132"/>
      <c r="DJ80" s="2132"/>
      <c r="DK80" s="2132"/>
      <c r="DL80" s="2132"/>
      <c r="DM80" s="2132"/>
      <c r="DN80" s="2132"/>
      <c r="DO80" s="2132"/>
      <c r="DP80" s="2132"/>
      <c r="DQ80" s="2132"/>
      <c r="DR80" s="2132"/>
      <c r="DS80" s="2132"/>
      <c r="DT80" s="2132"/>
      <c r="DU80" s="2132"/>
      <c r="DV80" s="2132"/>
      <c r="DW80" s="2132"/>
      <c r="DX80" s="2132"/>
      <c r="DY80" s="2132"/>
      <c r="DZ80" s="2132"/>
      <c r="EA80" s="2132"/>
      <c r="EB80" s="2132"/>
      <c r="EC80" s="2132"/>
      <c r="ED80" s="2132"/>
      <c r="EE80" s="2132"/>
      <c r="EF80" s="2132"/>
      <c r="EG80" s="2132"/>
      <c r="EH80" s="2143"/>
      <c r="EI80" s="2144"/>
      <c r="EJ80" s="2145"/>
      <c r="EK80" s="2146"/>
    </row>
    <row r="81" spans="1:141" ht="4.5" customHeight="1">
      <c r="A81" s="2126"/>
      <c r="B81" s="2127"/>
      <c r="C81" s="2127"/>
      <c r="D81" s="2127"/>
      <c r="E81" s="2127"/>
      <c r="F81" s="2127"/>
      <c r="G81" s="2127"/>
      <c r="H81" s="2127"/>
      <c r="I81" s="2127"/>
      <c r="J81" s="2127"/>
      <c r="K81" s="2127"/>
      <c r="L81" s="2127"/>
      <c r="M81" s="2127"/>
      <c r="N81" s="2127"/>
      <c r="O81" s="2127"/>
      <c r="P81" s="2127"/>
      <c r="Q81" s="2127"/>
      <c r="R81" s="2130"/>
      <c r="S81" s="2130"/>
      <c r="T81" s="2130"/>
      <c r="U81" s="2130"/>
      <c r="V81" s="2130"/>
      <c r="W81" s="2130"/>
      <c r="X81" s="2130"/>
      <c r="Y81" s="2130"/>
      <c r="Z81" s="2130"/>
      <c r="AA81" s="2130"/>
      <c r="AB81" s="2130"/>
      <c r="AC81" s="2130"/>
      <c r="AD81" s="2130"/>
      <c r="AE81" s="2130"/>
      <c r="AF81" s="2130"/>
      <c r="AG81" s="2130"/>
      <c r="AH81" s="2130"/>
      <c r="AI81" s="2130"/>
      <c r="AJ81" s="2130"/>
      <c r="AK81" s="2130"/>
      <c r="AL81" s="2130"/>
      <c r="AM81" s="2076"/>
      <c r="AN81" s="2076"/>
      <c r="AO81" s="2076"/>
      <c r="AP81" s="2076"/>
      <c r="AQ81" s="2076"/>
      <c r="AR81" s="2076"/>
      <c r="AS81" s="2076"/>
      <c r="AT81" s="2076"/>
      <c r="AU81" s="2076"/>
      <c r="AV81" s="2076"/>
      <c r="AW81" s="2076"/>
      <c r="AX81" s="2076"/>
      <c r="AY81" s="2076"/>
      <c r="AZ81" s="2076"/>
      <c r="BA81" s="2076"/>
      <c r="BB81" s="2076"/>
      <c r="BC81" s="2076"/>
      <c r="BD81" s="2076"/>
      <c r="BE81" s="2076"/>
      <c r="BF81" s="2076"/>
      <c r="BG81" s="2076"/>
      <c r="BH81" s="2076"/>
      <c r="BI81" s="2076"/>
      <c r="BJ81" s="2076"/>
      <c r="BK81" s="2076"/>
      <c r="BL81" s="2076"/>
      <c r="BM81" s="2076"/>
      <c r="BN81" s="2076"/>
      <c r="BO81" s="2076"/>
      <c r="BP81" s="2076"/>
      <c r="BQ81" s="2076"/>
      <c r="BR81" s="2076"/>
      <c r="BS81" s="2076"/>
      <c r="BT81" s="2076"/>
      <c r="BU81" s="2076"/>
      <c r="BV81" s="2077"/>
      <c r="BW81" s="2103"/>
      <c r="BX81" s="2104"/>
      <c r="BY81" s="2105"/>
      <c r="CA81" s="2154"/>
      <c r="CB81" s="2155"/>
      <c r="CC81" s="2155"/>
      <c r="CD81" s="2155"/>
      <c r="CE81" s="2155"/>
      <c r="CF81" s="2161"/>
      <c r="CG81" s="2161"/>
      <c r="CH81" s="2161"/>
      <c r="CI81" s="2161"/>
      <c r="CJ81" s="2161"/>
      <c r="CK81" s="2159"/>
      <c r="CL81" s="2159"/>
      <c r="CM81" s="2159"/>
      <c r="CN81" s="2159"/>
      <c r="CO81" s="2159"/>
      <c r="CP81" s="2159"/>
      <c r="CQ81" s="2159"/>
      <c r="CR81" s="2159"/>
      <c r="CS81" s="2159"/>
      <c r="CT81" s="2159"/>
      <c r="CU81" s="2159"/>
      <c r="CV81" s="2159"/>
      <c r="CW81" s="2159"/>
      <c r="CX81" s="2159"/>
      <c r="CY81" s="2159"/>
      <c r="CZ81" s="2159"/>
      <c r="DA81" s="2159"/>
      <c r="DB81" s="2159"/>
      <c r="DC81" s="2163"/>
      <c r="DD81" s="2163"/>
      <c r="DE81" s="2163"/>
      <c r="DF81" s="2163"/>
      <c r="DG81" s="2163"/>
      <c r="DH81" s="2163"/>
      <c r="DI81" s="2132"/>
      <c r="DJ81" s="2132"/>
      <c r="DK81" s="2132"/>
      <c r="DL81" s="2132"/>
      <c r="DM81" s="2132"/>
      <c r="DN81" s="2132"/>
      <c r="DO81" s="2132"/>
      <c r="DP81" s="2132"/>
      <c r="DQ81" s="2132"/>
      <c r="DR81" s="2132"/>
      <c r="DS81" s="2132"/>
      <c r="DT81" s="2132"/>
      <c r="DU81" s="2132"/>
      <c r="DV81" s="2132"/>
      <c r="DW81" s="2132"/>
      <c r="DX81" s="2132"/>
      <c r="DY81" s="2132"/>
      <c r="DZ81" s="2132"/>
      <c r="EA81" s="2132"/>
      <c r="EB81" s="2132"/>
      <c r="EC81" s="2132"/>
      <c r="ED81" s="2132"/>
      <c r="EE81" s="2132"/>
      <c r="EF81" s="2132"/>
      <c r="EG81" s="2132"/>
      <c r="EH81" s="2143"/>
      <c r="EI81" s="2144"/>
      <c r="EJ81" s="2145"/>
      <c r="EK81" s="2146"/>
    </row>
    <row r="82" spans="1:141" ht="4.5" customHeight="1">
      <c r="A82" s="2126"/>
      <c r="B82" s="2127"/>
      <c r="C82" s="2127"/>
      <c r="D82" s="2127"/>
      <c r="E82" s="2127"/>
      <c r="F82" s="2127"/>
      <c r="G82" s="2127"/>
      <c r="H82" s="2127"/>
      <c r="I82" s="2127"/>
      <c r="J82" s="2127"/>
      <c r="K82" s="2127"/>
      <c r="L82" s="2127"/>
      <c r="M82" s="2127"/>
      <c r="N82" s="2127"/>
      <c r="O82" s="2127"/>
      <c r="P82" s="2127"/>
      <c r="Q82" s="2127"/>
      <c r="R82" s="2130" t="s">
        <v>419</v>
      </c>
      <c r="S82" s="2130"/>
      <c r="T82" s="2130"/>
      <c r="U82" s="2130"/>
      <c r="V82" s="2130"/>
      <c r="W82" s="2130"/>
      <c r="X82" s="2130"/>
      <c r="Y82" s="2130" t="s">
        <v>420</v>
      </c>
      <c r="Z82" s="2130"/>
      <c r="AA82" s="2130"/>
      <c r="AB82" s="2130"/>
      <c r="AC82" s="2130"/>
      <c r="AD82" s="2130"/>
      <c r="AE82" s="2130"/>
      <c r="AF82" s="2130" t="s">
        <v>421</v>
      </c>
      <c r="AG82" s="2130"/>
      <c r="AH82" s="2130"/>
      <c r="AI82" s="2130"/>
      <c r="AJ82" s="2130"/>
      <c r="AK82" s="2130"/>
      <c r="AL82" s="2130"/>
      <c r="AM82" s="2076"/>
      <c r="AN82" s="2076"/>
      <c r="AO82" s="2076"/>
      <c r="AP82" s="2076"/>
      <c r="AQ82" s="2076"/>
      <c r="AR82" s="2076"/>
      <c r="AS82" s="2076"/>
      <c r="AT82" s="2076"/>
      <c r="AU82" s="2076"/>
      <c r="AV82" s="2076"/>
      <c r="AW82" s="2076"/>
      <c r="AX82" s="2076"/>
      <c r="AY82" s="2076"/>
      <c r="AZ82" s="2076"/>
      <c r="BA82" s="2076"/>
      <c r="BB82" s="2076"/>
      <c r="BC82" s="2076"/>
      <c r="BD82" s="2076"/>
      <c r="BE82" s="2076"/>
      <c r="BF82" s="2076"/>
      <c r="BG82" s="2076"/>
      <c r="BH82" s="2076"/>
      <c r="BI82" s="2076"/>
      <c r="BJ82" s="2076"/>
      <c r="BK82" s="2076"/>
      <c r="BL82" s="2076"/>
      <c r="BM82" s="2076"/>
      <c r="BN82" s="2076"/>
      <c r="BO82" s="2076"/>
      <c r="BP82" s="2076"/>
      <c r="BQ82" s="2076"/>
      <c r="BR82" s="2076"/>
      <c r="BS82" s="2076"/>
      <c r="BT82" s="2076"/>
      <c r="BU82" s="2076"/>
      <c r="BV82" s="2077"/>
      <c r="BW82" s="2103"/>
      <c r="BX82" s="2104"/>
      <c r="BY82" s="2105"/>
      <c r="CA82" s="2154"/>
      <c r="CB82" s="2155"/>
      <c r="CC82" s="2155"/>
      <c r="CD82" s="2155"/>
      <c r="CE82" s="2155"/>
      <c r="CF82" s="2161" t="s">
        <v>410</v>
      </c>
      <c r="CG82" s="2161"/>
      <c r="CH82" s="2161"/>
      <c r="CI82" s="2161"/>
      <c r="CJ82" s="2161"/>
      <c r="CK82" s="2159" t="s">
        <v>407</v>
      </c>
      <c r="CL82" s="2159"/>
      <c r="CM82" s="2159"/>
      <c r="CN82" s="2159"/>
      <c r="CO82" s="2159"/>
      <c r="CP82" s="2159"/>
      <c r="CQ82" s="2159"/>
      <c r="CR82" s="2159"/>
      <c r="CS82" s="2159"/>
      <c r="CT82" s="2159"/>
      <c r="CU82" s="2159"/>
      <c r="CV82" s="2159"/>
      <c r="CW82" s="2159"/>
      <c r="CX82" s="2159"/>
      <c r="CY82" s="2159"/>
      <c r="CZ82" s="2159"/>
      <c r="DA82" s="2159"/>
      <c r="DB82" s="2159"/>
      <c r="DC82" s="2163" t="s">
        <v>705</v>
      </c>
      <c r="DD82" s="2163"/>
      <c r="DE82" s="2163"/>
      <c r="DF82" s="2163"/>
      <c r="DG82" s="2163"/>
      <c r="DH82" s="2163"/>
      <c r="DI82" s="2132"/>
      <c r="DJ82" s="2132"/>
      <c r="DK82" s="2132"/>
      <c r="DL82" s="2132"/>
      <c r="DM82" s="2132"/>
      <c r="DN82" s="2132"/>
      <c r="DO82" s="2132"/>
      <c r="DP82" s="2132"/>
      <c r="DQ82" s="2132"/>
      <c r="DR82" s="2132"/>
      <c r="DS82" s="2132"/>
      <c r="DT82" s="2132"/>
      <c r="DU82" s="2132"/>
      <c r="DV82" s="2132"/>
      <c r="DW82" s="2132"/>
      <c r="DX82" s="2132"/>
      <c r="DY82" s="2132"/>
      <c r="DZ82" s="2132"/>
      <c r="EA82" s="2132"/>
      <c r="EB82" s="2132"/>
      <c r="EC82" s="2132"/>
      <c r="ED82" s="2132"/>
      <c r="EE82" s="2132"/>
      <c r="EF82" s="2132"/>
      <c r="EG82" s="2132"/>
      <c r="EH82" s="2143"/>
      <c r="EI82" s="2144"/>
      <c r="EJ82" s="2145"/>
      <c r="EK82" s="2146"/>
    </row>
    <row r="83" spans="1:141" ht="4.5" customHeight="1">
      <c r="A83" s="2126"/>
      <c r="B83" s="2127"/>
      <c r="C83" s="2127"/>
      <c r="D83" s="2127"/>
      <c r="E83" s="2127"/>
      <c r="F83" s="2127"/>
      <c r="G83" s="2127"/>
      <c r="H83" s="2127"/>
      <c r="I83" s="2127"/>
      <c r="J83" s="2127"/>
      <c r="K83" s="2127"/>
      <c r="L83" s="2127"/>
      <c r="M83" s="2127"/>
      <c r="N83" s="2127"/>
      <c r="O83" s="2127"/>
      <c r="P83" s="2127"/>
      <c r="Q83" s="2127"/>
      <c r="R83" s="2130"/>
      <c r="S83" s="2130"/>
      <c r="T83" s="2130"/>
      <c r="U83" s="2130"/>
      <c r="V83" s="2130"/>
      <c r="W83" s="2130"/>
      <c r="X83" s="2130"/>
      <c r="Y83" s="2130"/>
      <c r="Z83" s="2130"/>
      <c r="AA83" s="2130"/>
      <c r="AB83" s="2130"/>
      <c r="AC83" s="2130"/>
      <c r="AD83" s="2130"/>
      <c r="AE83" s="2130"/>
      <c r="AF83" s="2130"/>
      <c r="AG83" s="2130"/>
      <c r="AH83" s="2130"/>
      <c r="AI83" s="2130"/>
      <c r="AJ83" s="2130"/>
      <c r="AK83" s="2130"/>
      <c r="AL83" s="2130"/>
      <c r="AM83" s="2076"/>
      <c r="AN83" s="2076"/>
      <c r="AO83" s="2076"/>
      <c r="AP83" s="2076"/>
      <c r="AQ83" s="2076"/>
      <c r="AR83" s="2076"/>
      <c r="AS83" s="2076"/>
      <c r="AT83" s="2076"/>
      <c r="AU83" s="2076"/>
      <c r="AV83" s="2076"/>
      <c r="AW83" s="2076"/>
      <c r="AX83" s="2076"/>
      <c r="AY83" s="2076"/>
      <c r="AZ83" s="2076"/>
      <c r="BA83" s="2076"/>
      <c r="BB83" s="2076"/>
      <c r="BC83" s="2076"/>
      <c r="BD83" s="2076"/>
      <c r="BE83" s="2076"/>
      <c r="BF83" s="2076"/>
      <c r="BG83" s="2076"/>
      <c r="BH83" s="2076"/>
      <c r="BI83" s="2076"/>
      <c r="BJ83" s="2076"/>
      <c r="BK83" s="2076"/>
      <c r="BL83" s="2076"/>
      <c r="BM83" s="2076"/>
      <c r="BN83" s="2076"/>
      <c r="BO83" s="2076"/>
      <c r="BP83" s="2076"/>
      <c r="BQ83" s="2076"/>
      <c r="BR83" s="2076"/>
      <c r="BS83" s="2076"/>
      <c r="BT83" s="2076"/>
      <c r="BU83" s="2076"/>
      <c r="BV83" s="2077"/>
      <c r="BW83" s="2103"/>
      <c r="BX83" s="2104"/>
      <c r="BY83" s="2105"/>
      <c r="CA83" s="2154"/>
      <c r="CB83" s="2155"/>
      <c r="CC83" s="2155"/>
      <c r="CD83" s="2155"/>
      <c r="CE83" s="2155"/>
      <c r="CF83" s="2161"/>
      <c r="CG83" s="2161"/>
      <c r="CH83" s="2161"/>
      <c r="CI83" s="2161"/>
      <c r="CJ83" s="2161"/>
      <c r="CK83" s="2159"/>
      <c r="CL83" s="2159"/>
      <c r="CM83" s="2159"/>
      <c r="CN83" s="2159"/>
      <c r="CO83" s="2159"/>
      <c r="CP83" s="2159"/>
      <c r="CQ83" s="2159"/>
      <c r="CR83" s="2159"/>
      <c r="CS83" s="2159"/>
      <c r="CT83" s="2159"/>
      <c r="CU83" s="2159"/>
      <c r="CV83" s="2159"/>
      <c r="CW83" s="2159"/>
      <c r="CX83" s="2159"/>
      <c r="CY83" s="2159"/>
      <c r="CZ83" s="2159"/>
      <c r="DA83" s="2159"/>
      <c r="DB83" s="2159"/>
      <c r="DC83" s="2163"/>
      <c r="DD83" s="2163"/>
      <c r="DE83" s="2163"/>
      <c r="DF83" s="2163"/>
      <c r="DG83" s="2163"/>
      <c r="DH83" s="2163"/>
      <c r="DI83" s="2132"/>
      <c r="DJ83" s="2132"/>
      <c r="DK83" s="2132"/>
      <c r="DL83" s="2132"/>
      <c r="DM83" s="2132"/>
      <c r="DN83" s="2132"/>
      <c r="DO83" s="2132"/>
      <c r="DP83" s="2132"/>
      <c r="DQ83" s="2132"/>
      <c r="DR83" s="2132"/>
      <c r="DS83" s="2132"/>
      <c r="DT83" s="2132"/>
      <c r="DU83" s="2132"/>
      <c r="DV83" s="2132"/>
      <c r="DW83" s="2132"/>
      <c r="DX83" s="2132"/>
      <c r="DY83" s="2132"/>
      <c r="DZ83" s="2132"/>
      <c r="EA83" s="2132"/>
      <c r="EB83" s="2132"/>
      <c r="EC83" s="2132"/>
      <c r="ED83" s="2132"/>
      <c r="EE83" s="2132"/>
      <c r="EF83" s="2132"/>
      <c r="EG83" s="2132"/>
      <c r="EH83" s="2143"/>
      <c r="EI83" s="2144"/>
      <c r="EJ83" s="2145"/>
      <c r="EK83" s="2146"/>
    </row>
    <row r="84" spans="1:141" ht="4.5" customHeight="1">
      <c r="A84" s="2126"/>
      <c r="B84" s="2127"/>
      <c r="C84" s="2127"/>
      <c r="D84" s="2127"/>
      <c r="E84" s="2127"/>
      <c r="F84" s="2127"/>
      <c r="G84" s="2127"/>
      <c r="H84" s="2127"/>
      <c r="I84" s="2127"/>
      <c r="J84" s="2127"/>
      <c r="K84" s="2127"/>
      <c r="L84" s="2127"/>
      <c r="M84" s="2127"/>
      <c r="N84" s="2127"/>
      <c r="O84" s="2127"/>
      <c r="P84" s="2127"/>
      <c r="Q84" s="2127"/>
      <c r="R84" s="2130"/>
      <c r="S84" s="2130"/>
      <c r="T84" s="2130"/>
      <c r="U84" s="2130"/>
      <c r="V84" s="2130"/>
      <c r="W84" s="2130"/>
      <c r="X84" s="2130"/>
      <c r="Y84" s="2130"/>
      <c r="Z84" s="2130"/>
      <c r="AA84" s="2130"/>
      <c r="AB84" s="2130"/>
      <c r="AC84" s="2130"/>
      <c r="AD84" s="2130"/>
      <c r="AE84" s="2130"/>
      <c r="AF84" s="2130"/>
      <c r="AG84" s="2130"/>
      <c r="AH84" s="2130"/>
      <c r="AI84" s="2130"/>
      <c r="AJ84" s="2130"/>
      <c r="AK84" s="2130"/>
      <c r="AL84" s="2130"/>
      <c r="AM84" s="2076"/>
      <c r="AN84" s="2076"/>
      <c r="AO84" s="2076"/>
      <c r="AP84" s="2076"/>
      <c r="AQ84" s="2076"/>
      <c r="AR84" s="2076"/>
      <c r="AS84" s="2076"/>
      <c r="AT84" s="2076"/>
      <c r="AU84" s="2076"/>
      <c r="AV84" s="2076"/>
      <c r="AW84" s="2076"/>
      <c r="AX84" s="2076"/>
      <c r="AY84" s="2076"/>
      <c r="AZ84" s="2076"/>
      <c r="BA84" s="2076"/>
      <c r="BB84" s="2076"/>
      <c r="BC84" s="2076"/>
      <c r="BD84" s="2076"/>
      <c r="BE84" s="2076"/>
      <c r="BF84" s="2076"/>
      <c r="BG84" s="2076"/>
      <c r="BH84" s="2076"/>
      <c r="BI84" s="2076"/>
      <c r="BJ84" s="2076"/>
      <c r="BK84" s="2076"/>
      <c r="BL84" s="2076"/>
      <c r="BM84" s="2076"/>
      <c r="BN84" s="2076"/>
      <c r="BO84" s="2076"/>
      <c r="BP84" s="2076"/>
      <c r="BQ84" s="2076"/>
      <c r="BR84" s="2076"/>
      <c r="BS84" s="2076"/>
      <c r="BT84" s="2076"/>
      <c r="BU84" s="2076"/>
      <c r="BV84" s="2077"/>
      <c r="BW84" s="2103"/>
      <c r="BX84" s="2104"/>
      <c r="BY84" s="2105"/>
      <c r="CA84" s="2154"/>
      <c r="CB84" s="2155"/>
      <c r="CC84" s="2155"/>
      <c r="CD84" s="2155"/>
      <c r="CE84" s="2155"/>
      <c r="CF84" s="2161"/>
      <c r="CG84" s="2161"/>
      <c r="CH84" s="2161"/>
      <c r="CI84" s="2161"/>
      <c r="CJ84" s="2161"/>
      <c r="CK84" s="2159"/>
      <c r="CL84" s="2159"/>
      <c r="CM84" s="2159"/>
      <c r="CN84" s="2159"/>
      <c r="CO84" s="2159"/>
      <c r="CP84" s="2159"/>
      <c r="CQ84" s="2159"/>
      <c r="CR84" s="2159"/>
      <c r="CS84" s="2159"/>
      <c r="CT84" s="2159"/>
      <c r="CU84" s="2159"/>
      <c r="CV84" s="2159"/>
      <c r="CW84" s="2159"/>
      <c r="CX84" s="2159"/>
      <c r="CY84" s="2159"/>
      <c r="CZ84" s="2159"/>
      <c r="DA84" s="2159"/>
      <c r="DB84" s="2159"/>
      <c r="DC84" s="2163"/>
      <c r="DD84" s="2163"/>
      <c r="DE84" s="2163"/>
      <c r="DF84" s="2163"/>
      <c r="DG84" s="2163"/>
      <c r="DH84" s="2163"/>
      <c r="DI84" s="2132"/>
      <c r="DJ84" s="2132"/>
      <c r="DK84" s="2132"/>
      <c r="DL84" s="2132"/>
      <c r="DM84" s="2132"/>
      <c r="DN84" s="2132"/>
      <c r="DO84" s="2132"/>
      <c r="DP84" s="2132"/>
      <c r="DQ84" s="2132"/>
      <c r="DR84" s="2132"/>
      <c r="DS84" s="2132"/>
      <c r="DT84" s="2132"/>
      <c r="DU84" s="2132"/>
      <c r="DV84" s="2132"/>
      <c r="DW84" s="2132"/>
      <c r="DX84" s="2132"/>
      <c r="DY84" s="2132"/>
      <c r="DZ84" s="2132"/>
      <c r="EA84" s="2132"/>
      <c r="EB84" s="2132"/>
      <c r="EC84" s="2132"/>
      <c r="ED84" s="2132"/>
      <c r="EE84" s="2132"/>
      <c r="EF84" s="2132"/>
      <c r="EG84" s="2132"/>
      <c r="EH84" s="2143"/>
      <c r="EI84" s="2144"/>
      <c r="EJ84" s="2145"/>
      <c r="EK84" s="2146"/>
    </row>
    <row r="85" spans="1:141" ht="4.5" customHeight="1">
      <c r="A85" s="2126"/>
      <c r="B85" s="2127"/>
      <c r="C85" s="2127"/>
      <c r="D85" s="2127"/>
      <c r="E85" s="2127"/>
      <c r="F85" s="2127"/>
      <c r="G85" s="2127"/>
      <c r="H85" s="2127"/>
      <c r="I85" s="2127"/>
      <c r="J85" s="2127"/>
      <c r="K85" s="2127"/>
      <c r="L85" s="2127"/>
      <c r="M85" s="2127"/>
      <c r="N85" s="2127"/>
      <c r="O85" s="2127"/>
      <c r="P85" s="2127"/>
      <c r="Q85" s="2127"/>
      <c r="R85" s="2130"/>
      <c r="S85" s="2130"/>
      <c r="T85" s="2130"/>
      <c r="U85" s="2130"/>
      <c r="V85" s="2130"/>
      <c r="W85" s="2130"/>
      <c r="X85" s="2130"/>
      <c r="Y85" s="2130"/>
      <c r="Z85" s="2130"/>
      <c r="AA85" s="2130"/>
      <c r="AB85" s="2130"/>
      <c r="AC85" s="2130"/>
      <c r="AD85" s="2130"/>
      <c r="AE85" s="2130"/>
      <c r="AF85" s="2130"/>
      <c r="AG85" s="2130"/>
      <c r="AH85" s="2130"/>
      <c r="AI85" s="2130"/>
      <c r="AJ85" s="2130"/>
      <c r="AK85" s="2130"/>
      <c r="AL85" s="2130"/>
      <c r="AM85" s="2076"/>
      <c r="AN85" s="2076"/>
      <c r="AO85" s="2076"/>
      <c r="AP85" s="2076"/>
      <c r="AQ85" s="2076"/>
      <c r="AR85" s="2076"/>
      <c r="AS85" s="2076"/>
      <c r="AT85" s="2076"/>
      <c r="AU85" s="2076"/>
      <c r="AV85" s="2076"/>
      <c r="AW85" s="2076"/>
      <c r="AX85" s="2076"/>
      <c r="AY85" s="2076"/>
      <c r="AZ85" s="2076"/>
      <c r="BA85" s="2076"/>
      <c r="BB85" s="2076"/>
      <c r="BC85" s="2076"/>
      <c r="BD85" s="2076"/>
      <c r="BE85" s="2076"/>
      <c r="BF85" s="2076"/>
      <c r="BG85" s="2076"/>
      <c r="BH85" s="2076"/>
      <c r="BI85" s="2076"/>
      <c r="BJ85" s="2076"/>
      <c r="BK85" s="2076"/>
      <c r="BL85" s="2076"/>
      <c r="BM85" s="2076"/>
      <c r="BN85" s="2076"/>
      <c r="BO85" s="2076"/>
      <c r="BP85" s="2076"/>
      <c r="BQ85" s="2076"/>
      <c r="BR85" s="2076"/>
      <c r="BS85" s="2076"/>
      <c r="BT85" s="2076"/>
      <c r="BU85" s="2076"/>
      <c r="BV85" s="2077"/>
      <c r="BW85" s="2103"/>
      <c r="BX85" s="2104"/>
      <c r="BY85" s="2105"/>
      <c r="CA85" s="2154"/>
      <c r="CB85" s="2155"/>
      <c r="CC85" s="2155"/>
      <c r="CD85" s="2155"/>
      <c r="CE85" s="2155"/>
      <c r="CF85" s="2161"/>
      <c r="CG85" s="2161"/>
      <c r="CH85" s="2161"/>
      <c r="CI85" s="2161"/>
      <c r="CJ85" s="2161"/>
      <c r="CK85" s="2159"/>
      <c r="CL85" s="2159"/>
      <c r="CM85" s="2159"/>
      <c r="CN85" s="2159"/>
      <c r="CO85" s="2159"/>
      <c r="CP85" s="2159"/>
      <c r="CQ85" s="2159"/>
      <c r="CR85" s="2159"/>
      <c r="CS85" s="2159"/>
      <c r="CT85" s="2159"/>
      <c r="CU85" s="2159"/>
      <c r="CV85" s="2159"/>
      <c r="CW85" s="2159"/>
      <c r="CX85" s="2159"/>
      <c r="CY85" s="2159"/>
      <c r="CZ85" s="2159"/>
      <c r="DA85" s="2159"/>
      <c r="DB85" s="2159"/>
      <c r="DC85" s="2163"/>
      <c r="DD85" s="2163"/>
      <c r="DE85" s="2163"/>
      <c r="DF85" s="2163"/>
      <c r="DG85" s="2163"/>
      <c r="DH85" s="2163"/>
      <c r="DI85" s="2132"/>
      <c r="DJ85" s="2132"/>
      <c r="DK85" s="2132"/>
      <c r="DL85" s="2132"/>
      <c r="DM85" s="2132"/>
      <c r="DN85" s="2132"/>
      <c r="DO85" s="2132"/>
      <c r="DP85" s="2132"/>
      <c r="DQ85" s="2132"/>
      <c r="DR85" s="2132"/>
      <c r="DS85" s="2132"/>
      <c r="DT85" s="2132"/>
      <c r="DU85" s="2132"/>
      <c r="DV85" s="2132"/>
      <c r="DW85" s="2132"/>
      <c r="DX85" s="2132"/>
      <c r="DY85" s="2132"/>
      <c r="DZ85" s="2132"/>
      <c r="EA85" s="2132"/>
      <c r="EB85" s="2132"/>
      <c r="EC85" s="2132"/>
      <c r="ED85" s="2132"/>
      <c r="EE85" s="2132"/>
      <c r="EF85" s="2132"/>
      <c r="EG85" s="2132"/>
      <c r="EH85" s="2143"/>
      <c r="EI85" s="2144"/>
      <c r="EJ85" s="2145"/>
      <c r="EK85" s="2146"/>
    </row>
    <row r="86" spans="1:141" ht="4.5" customHeight="1">
      <c r="A86" s="2126"/>
      <c r="B86" s="2127"/>
      <c r="C86" s="2127"/>
      <c r="D86" s="2127"/>
      <c r="E86" s="2127"/>
      <c r="F86" s="2127"/>
      <c r="G86" s="2127"/>
      <c r="H86" s="2127"/>
      <c r="I86" s="2127"/>
      <c r="J86" s="2127"/>
      <c r="K86" s="2127"/>
      <c r="L86" s="2127"/>
      <c r="M86" s="2127"/>
      <c r="N86" s="2127"/>
      <c r="O86" s="2127"/>
      <c r="P86" s="2127"/>
      <c r="Q86" s="2127"/>
      <c r="R86" s="2130"/>
      <c r="S86" s="2130"/>
      <c r="T86" s="2130"/>
      <c r="U86" s="2130"/>
      <c r="V86" s="2130"/>
      <c r="W86" s="2130"/>
      <c r="X86" s="2130"/>
      <c r="Y86" s="2130"/>
      <c r="Z86" s="2130"/>
      <c r="AA86" s="2130"/>
      <c r="AB86" s="2130"/>
      <c r="AC86" s="2130"/>
      <c r="AD86" s="2130"/>
      <c r="AE86" s="2130"/>
      <c r="AF86" s="2130"/>
      <c r="AG86" s="2130"/>
      <c r="AH86" s="2130"/>
      <c r="AI86" s="2130"/>
      <c r="AJ86" s="2130"/>
      <c r="AK86" s="2130"/>
      <c r="AL86" s="2130"/>
      <c r="AM86" s="2076"/>
      <c r="AN86" s="2076"/>
      <c r="AO86" s="2076"/>
      <c r="AP86" s="2076"/>
      <c r="AQ86" s="2076"/>
      <c r="AR86" s="2076"/>
      <c r="AS86" s="2076"/>
      <c r="AT86" s="2076"/>
      <c r="AU86" s="2076"/>
      <c r="AV86" s="2076"/>
      <c r="AW86" s="2076"/>
      <c r="AX86" s="2076"/>
      <c r="AY86" s="2076"/>
      <c r="AZ86" s="2076"/>
      <c r="BA86" s="2076"/>
      <c r="BB86" s="2076"/>
      <c r="BC86" s="2076"/>
      <c r="BD86" s="2076"/>
      <c r="BE86" s="2076"/>
      <c r="BF86" s="2076"/>
      <c r="BG86" s="2076"/>
      <c r="BH86" s="2076"/>
      <c r="BI86" s="2076"/>
      <c r="BJ86" s="2076"/>
      <c r="BK86" s="2076"/>
      <c r="BL86" s="2076"/>
      <c r="BM86" s="2076"/>
      <c r="BN86" s="2076"/>
      <c r="BO86" s="2076"/>
      <c r="BP86" s="2076"/>
      <c r="BQ86" s="2076"/>
      <c r="BR86" s="2076"/>
      <c r="BS86" s="2076"/>
      <c r="BT86" s="2076"/>
      <c r="BU86" s="2076"/>
      <c r="BV86" s="2077"/>
      <c r="BW86" s="2103"/>
      <c r="BX86" s="2104"/>
      <c r="BY86" s="2105"/>
      <c r="CA86" s="2154"/>
      <c r="CB86" s="2155"/>
      <c r="CC86" s="2155"/>
      <c r="CD86" s="2155"/>
      <c r="CE86" s="2155"/>
      <c r="CF86" s="2161"/>
      <c r="CG86" s="2161"/>
      <c r="CH86" s="2161"/>
      <c r="CI86" s="2161"/>
      <c r="CJ86" s="2161"/>
      <c r="CK86" s="2159"/>
      <c r="CL86" s="2159"/>
      <c r="CM86" s="2159"/>
      <c r="CN86" s="2159"/>
      <c r="CO86" s="2159"/>
      <c r="CP86" s="2159"/>
      <c r="CQ86" s="2159"/>
      <c r="CR86" s="2159"/>
      <c r="CS86" s="2159"/>
      <c r="CT86" s="2159"/>
      <c r="CU86" s="2159"/>
      <c r="CV86" s="2159"/>
      <c r="CW86" s="2159"/>
      <c r="CX86" s="2159"/>
      <c r="CY86" s="2159"/>
      <c r="CZ86" s="2159"/>
      <c r="DA86" s="2159"/>
      <c r="DB86" s="2159"/>
      <c r="DC86" s="2163"/>
      <c r="DD86" s="2163"/>
      <c r="DE86" s="2163"/>
      <c r="DF86" s="2163"/>
      <c r="DG86" s="2163"/>
      <c r="DH86" s="2163"/>
      <c r="DI86" s="2132"/>
      <c r="DJ86" s="2132"/>
      <c r="DK86" s="2132"/>
      <c r="DL86" s="2132"/>
      <c r="DM86" s="2132"/>
      <c r="DN86" s="2132"/>
      <c r="DO86" s="2132"/>
      <c r="DP86" s="2132"/>
      <c r="DQ86" s="2132"/>
      <c r="DR86" s="2132"/>
      <c r="DS86" s="2132"/>
      <c r="DT86" s="2132"/>
      <c r="DU86" s="2132"/>
      <c r="DV86" s="2132"/>
      <c r="DW86" s="2132"/>
      <c r="DX86" s="2132"/>
      <c r="DY86" s="2132"/>
      <c r="DZ86" s="2132"/>
      <c r="EA86" s="2132"/>
      <c r="EB86" s="2132"/>
      <c r="EC86" s="2132"/>
      <c r="ED86" s="2132"/>
      <c r="EE86" s="2132"/>
      <c r="EF86" s="2132"/>
      <c r="EG86" s="2132"/>
      <c r="EH86" s="2143"/>
      <c r="EI86" s="2144"/>
      <c r="EJ86" s="2145"/>
      <c r="EK86" s="2146"/>
    </row>
    <row r="87" spans="1:141" ht="4.5" customHeight="1">
      <c r="A87" s="2126"/>
      <c r="B87" s="2127"/>
      <c r="C87" s="2127"/>
      <c r="D87" s="2127"/>
      <c r="E87" s="2127"/>
      <c r="F87" s="2127"/>
      <c r="G87" s="2127"/>
      <c r="H87" s="2127"/>
      <c r="I87" s="2127"/>
      <c r="J87" s="2127"/>
      <c r="K87" s="2127"/>
      <c r="L87" s="2127"/>
      <c r="M87" s="2127"/>
      <c r="N87" s="2127"/>
      <c r="O87" s="2127"/>
      <c r="P87" s="2127"/>
      <c r="Q87" s="2127"/>
      <c r="R87" s="2130" t="s">
        <v>419</v>
      </c>
      <c r="S87" s="2130"/>
      <c r="T87" s="2130"/>
      <c r="U87" s="2130"/>
      <c r="V87" s="2130"/>
      <c r="W87" s="2130"/>
      <c r="X87" s="2130"/>
      <c r="Y87" s="2130" t="s">
        <v>420</v>
      </c>
      <c r="Z87" s="2130"/>
      <c r="AA87" s="2130"/>
      <c r="AB87" s="2130"/>
      <c r="AC87" s="2130"/>
      <c r="AD87" s="2130"/>
      <c r="AE87" s="2130"/>
      <c r="AF87" s="2130" t="s">
        <v>421</v>
      </c>
      <c r="AG87" s="2130"/>
      <c r="AH87" s="2130"/>
      <c r="AI87" s="2130"/>
      <c r="AJ87" s="2130"/>
      <c r="AK87" s="2130"/>
      <c r="AL87" s="2130"/>
      <c r="AM87" s="2076"/>
      <c r="AN87" s="2076"/>
      <c r="AO87" s="2076"/>
      <c r="AP87" s="2076"/>
      <c r="AQ87" s="2076"/>
      <c r="AR87" s="2076"/>
      <c r="AS87" s="2076"/>
      <c r="AT87" s="2076"/>
      <c r="AU87" s="2076"/>
      <c r="AV87" s="2076"/>
      <c r="AW87" s="2076"/>
      <c r="AX87" s="2076"/>
      <c r="AY87" s="2076"/>
      <c r="AZ87" s="2076"/>
      <c r="BA87" s="2076"/>
      <c r="BB87" s="2076"/>
      <c r="BC87" s="2076"/>
      <c r="BD87" s="2076"/>
      <c r="BE87" s="2076"/>
      <c r="BF87" s="2076"/>
      <c r="BG87" s="2076"/>
      <c r="BH87" s="2076"/>
      <c r="BI87" s="2076"/>
      <c r="BJ87" s="2076"/>
      <c r="BK87" s="2076"/>
      <c r="BL87" s="2076"/>
      <c r="BM87" s="2076"/>
      <c r="BN87" s="2076"/>
      <c r="BO87" s="2076"/>
      <c r="BP87" s="2076"/>
      <c r="BQ87" s="2076"/>
      <c r="BR87" s="2076"/>
      <c r="BS87" s="2076"/>
      <c r="BT87" s="2076"/>
      <c r="BU87" s="2076"/>
      <c r="BV87" s="2077"/>
      <c r="BW87" s="2103"/>
      <c r="BX87" s="2104"/>
      <c r="BY87" s="2105"/>
      <c r="CA87" s="2154"/>
      <c r="CB87" s="2155"/>
      <c r="CC87" s="2155"/>
      <c r="CD87" s="2155"/>
      <c r="CE87" s="2155"/>
      <c r="CF87" s="2161"/>
      <c r="CG87" s="2161"/>
      <c r="CH87" s="2161"/>
      <c r="CI87" s="2161"/>
      <c r="CJ87" s="2161"/>
      <c r="CK87" s="2158" t="s">
        <v>408</v>
      </c>
      <c r="CL87" s="2159"/>
      <c r="CM87" s="2159"/>
      <c r="CN87" s="2159"/>
      <c r="CO87" s="2159"/>
      <c r="CP87" s="2159"/>
      <c r="CQ87" s="2159"/>
      <c r="CR87" s="2159"/>
      <c r="CS87" s="2159"/>
      <c r="CT87" s="2159"/>
      <c r="CU87" s="2159"/>
      <c r="CV87" s="2159"/>
      <c r="CW87" s="2159"/>
      <c r="CX87" s="2159"/>
      <c r="CY87" s="2159"/>
      <c r="CZ87" s="2159"/>
      <c r="DA87" s="2159"/>
      <c r="DB87" s="2159"/>
      <c r="DC87" s="2163" t="s">
        <v>706</v>
      </c>
      <c r="DD87" s="2163"/>
      <c r="DE87" s="2163"/>
      <c r="DF87" s="2163"/>
      <c r="DG87" s="2163"/>
      <c r="DH87" s="2163"/>
      <c r="DI87" s="2132"/>
      <c r="DJ87" s="2132"/>
      <c r="DK87" s="2132"/>
      <c r="DL87" s="2132"/>
      <c r="DM87" s="2132"/>
      <c r="DN87" s="2132"/>
      <c r="DO87" s="2132"/>
      <c r="DP87" s="2132"/>
      <c r="DQ87" s="2132"/>
      <c r="DR87" s="2132"/>
      <c r="DS87" s="2132"/>
      <c r="DT87" s="2132"/>
      <c r="DU87" s="2132"/>
      <c r="DV87" s="2132"/>
      <c r="DW87" s="2132"/>
      <c r="DX87" s="2132"/>
      <c r="DY87" s="2132"/>
      <c r="DZ87" s="2132"/>
      <c r="EA87" s="2132"/>
      <c r="EB87" s="2132"/>
      <c r="EC87" s="2132"/>
      <c r="ED87" s="2132"/>
      <c r="EE87" s="2132"/>
      <c r="EF87" s="2132"/>
      <c r="EG87" s="2132"/>
      <c r="EH87" s="2143"/>
      <c r="EI87" s="2144"/>
      <c r="EJ87" s="2145"/>
      <c r="EK87" s="2146"/>
    </row>
    <row r="88" spans="1:141" ht="4.5" customHeight="1">
      <c r="A88" s="2126"/>
      <c r="B88" s="2127"/>
      <c r="C88" s="2127"/>
      <c r="D88" s="2127"/>
      <c r="E88" s="2127"/>
      <c r="F88" s="2127"/>
      <c r="G88" s="2127"/>
      <c r="H88" s="2127"/>
      <c r="I88" s="2127"/>
      <c r="J88" s="2127"/>
      <c r="K88" s="2127"/>
      <c r="L88" s="2127"/>
      <c r="M88" s="2127"/>
      <c r="N88" s="2127"/>
      <c r="O88" s="2127"/>
      <c r="P88" s="2127"/>
      <c r="Q88" s="2127"/>
      <c r="R88" s="2130"/>
      <c r="S88" s="2130"/>
      <c r="T88" s="2130"/>
      <c r="U88" s="2130"/>
      <c r="V88" s="2130"/>
      <c r="W88" s="2130"/>
      <c r="X88" s="2130"/>
      <c r="Y88" s="2130"/>
      <c r="Z88" s="2130"/>
      <c r="AA88" s="2130"/>
      <c r="AB88" s="2130"/>
      <c r="AC88" s="2130"/>
      <c r="AD88" s="2130"/>
      <c r="AE88" s="2130"/>
      <c r="AF88" s="2130"/>
      <c r="AG88" s="2130"/>
      <c r="AH88" s="2130"/>
      <c r="AI88" s="2130"/>
      <c r="AJ88" s="2130"/>
      <c r="AK88" s="2130"/>
      <c r="AL88" s="2130"/>
      <c r="AM88" s="2076"/>
      <c r="AN88" s="2076"/>
      <c r="AO88" s="2076"/>
      <c r="AP88" s="2076"/>
      <c r="AQ88" s="2076"/>
      <c r="AR88" s="2076"/>
      <c r="AS88" s="2076"/>
      <c r="AT88" s="2076"/>
      <c r="AU88" s="2076"/>
      <c r="AV88" s="2076"/>
      <c r="AW88" s="2076"/>
      <c r="AX88" s="2076"/>
      <c r="AY88" s="2076"/>
      <c r="AZ88" s="2076"/>
      <c r="BA88" s="2076"/>
      <c r="BB88" s="2076"/>
      <c r="BC88" s="2076"/>
      <c r="BD88" s="2076"/>
      <c r="BE88" s="2076"/>
      <c r="BF88" s="2076"/>
      <c r="BG88" s="2076"/>
      <c r="BH88" s="2076"/>
      <c r="BI88" s="2076"/>
      <c r="BJ88" s="2076"/>
      <c r="BK88" s="2076"/>
      <c r="BL88" s="2076"/>
      <c r="BM88" s="2076"/>
      <c r="BN88" s="2076"/>
      <c r="BO88" s="2076"/>
      <c r="BP88" s="2076"/>
      <c r="BQ88" s="2076"/>
      <c r="BR88" s="2076"/>
      <c r="BS88" s="2076"/>
      <c r="BT88" s="2076"/>
      <c r="BU88" s="2076"/>
      <c r="BV88" s="2077"/>
      <c r="BW88" s="2103"/>
      <c r="BX88" s="2104"/>
      <c r="BY88" s="2105"/>
      <c r="CA88" s="2154"/>
      <c r="CB88" s="2155"/>
      <c r="CC88" s="2155"/>
      <c r="CD88" s="2155"/>
      <c r="CE88" s="2155"/>
      <c r="CF88" s="2161"/>
      <c r="CG88" s="2161"/>
      <c r="CH88" s="2161"/>
      <c r="CI88" s="2161"/>
      <c r="CJ88" s="2161"/>
      <c r="CK88" s="2159"/>
      <c r="CL88" s="2159"/>
      <c r="CM88" s="2159"/>
      <c r="CN88" s="2159"/>
      <c r="CO88" s="2159"/>
      <c r="CP88" s="2159"/>
      <c r="CQ88" s="2159"/>
      <c r="CR88" s="2159"/>
      <c r="CS88" s="2159"/>
      <c r="CT88" s="2159"/>
      <c r="CU88" s="2159"/>
      <c r="CV88" s="2159"/>
      <c r="CW88" s="2159"/>
      <c r="CX88" s="2159"/>
      <c r="CY88" s="2159"/>
      <c r="CZ88" s="2159"/>
      <c r="DA88" s="2159"/>
      <c r="DB88" s="2159"/>
      <c r="DC88" s="2163"/>
      <c r="DD88" s="2163"/>
      <c r="DE88" s="2163"/>
      <c r="DF88" s="2163"/>
      <c r="DG88" s="2163"/>
      <c r="DH88" s="2163"/>
      <c r="DI88" s="2132"/>
      <c r="DJ88" s="2132"/>
      <c r="DK88" s="2132"/>
      <c r="DL88" s="2132"/>
      <c r="DM88" s="2132"/>
      <c r="DN88" s="2132"/>
      <c r="DO88" s="2132"/>
      <c r="DP88" s="2132"/>
      <c r="DQ88" s="2132"/>
      <c r="DR88" s="2132"/>
      <c r="DS88" s="2132"/>
      <c r="DT88" s="2132"/>
      <c r="DU88" s="2132"/>
      <c r="DV88" s="2132"/>
      <c r="DW88" s="2132"/>
      <c r="DX88" s="2132"/>
      <c r="DY88" s="2132"/>
      <c r="DZ88" s="2132"/>
      <c r="EA88" s="2132"/>
      <c r="EB88" s="2132"/>
      <c r="EC88" s="2132"/>
      <c r="ED88" s="2132"/>
      <c r="EE88" s="2132"/>
      <c r="EF88" s="2132"/>
      <c r="EG88" s="2132"/>
      <c r="EH88" s="2143"/>
      <c r="EI88" s="2144"/>
      <c r="EJ88" s="2145"/>
      <c r="EK88" s="2146"/>
    </row>
    <row r="89" spans="1:141" ht="4.5" customHeight="1">
      <c r="A89" s="2126"/>
      <c r="B89" s="2127"/>
      <c r="C89" s="2127"/>
      <c r="D89" s="2127"/>
      <c r="E89" s="2127"/>
      <c r="F89" s="2127"/>
      <c r="G89" s="2127"/>
      <c r="H89" s="2127"/>
      <c r="I89" s="2127"/>
      <c r="J89" s="2127"/>
      <c r="K89" s="2127"/>
      <c r="L89" s="2127"/>
      <c r="M89" s="2127"/>
      <c r="N89" s="2127"/>
      <c r="O89" s="2127"/>
      <c r="P89" s="2127"/>
      <c r="Q89" s="2127"/>
      <c r="R89" s="2130"/>
      <c r="S89" s="2130"/>
      <c r="T89" s="2130"/>
      <c r="U89" s="2130"/>
      <c r="V89" s="2130"/>
      <c r="W89" s="2130"/>
      <c r="X89" s="2130"/>
      <c r="Y89" s="2130"/>
      <c r="Z89" s="2130"/>
      <c r="AA89" s="2130"/>
      <c r="AB89" s="2130"/>
      <c r="AC89" s="2130"/>
      <c r="AD89" s="2130"/>
      <c r="AE89" s="2130"/>
      <c r="AF89" s="2130"/>
      <c r="AG89" s="2130"/>
      <c r="AH89" s="2130"/>
      <c r="AI89" s="2130"/>
      <c r="AJ89" s="2130"/>
      <c r="AK89" s="2130"/>
      <c r="AL89" s="2130"/>
      <c r="AM89" s="2076"/>
      <c r="AN89" s="2076"/>
      <c r="AO89" s="2076"/>
      <c r="AP89" s="2076"/>
      <c r="AQ89" s="2076"/>
      <c r="AR89" s="2076"/>
      <c r="AS89" s="2076"/>
      <c r="AT89" s="2076"/>
      <c r="AU89" s="2076"/>
      <c r="AV89" s="2076"/>
      <c r="AW89" s="2076"/>
      <c r="AX89" s="2076"/>
      <c r="AY89" s="2076"/>
      <c r="AZ89" s="2076"/>
      <c r="BA89" s="2076"/>
      <c r="BB89" s="2076"/>
      <c r="BC89" s="2076"/>
      <c r="BD89" s="2076"/>
      <c r="BE89" s="2076"/>
      <c r="BF89" s="2076"/>
      <c r="BG89" s="2076"/>
      <c r="BH89" s="2076"/>
      <c r="BI89" s="2076"/>
      <c r="BJ89" s="2076"/>
      <c r="BK89" s="2076"/>
      <c r="BL89" s="2076"/>
      <c r="BM89" s="2076"/>
      <c r="BN89" s="2076"/>
      <c r="BO89" s="2076"/>
      <c r="BP89" s="2076"/>
      <c r="BQ89" s="2076"/>
      <c r="BR89" s="2076"/>
      <c r="BS89" s="2076"/>
      <c r="BT89" s="2076"/>
      <c r="BU89" s="2076"/>
      <c r="BV89" s="2077"/>
      <c r="BW89" s="2103"/>
      <c r="BX89" s="2104"/>
      <c r="BY89" s="2105"/>
      <c r="CA89" s="2154"/>
      <c r="CB89" s="2155"/>
      <c r="CC89" s="2155"/>
      <c r="CD89" s="2155"/>
      <c r="CE89" s="2155"/>
      <c r="CF89" s="2161"/>
      <c r="CG89" s="2161"/>
      <c r="CH89" s="2161"/>
      <c r="CI89" s="2161"/>
      <c r="CJ89" s="2161"/>
      <c r="CK89" s="2159"/>
      <c r="CL89" s="2159"/>
      <c r="CM89" s="2159"/>
      <c r="CN89" s="2159"/>
      <c r="CO89" s="2159"/>
      <c r="CP89" s="2159"/>
      <c r="CQ89" s="2159"/>
      <c r="CR89" s="2159"/>
      <c r="CS89" s="2159"/>
      <c r="CT89" s="2159"/>
      <c r="CU89" s="2159"/>
      <c r="CV89" s="2159"/>
      <c r="CW89" s="2159"/>
      <c r="CX89" s="2159"/>
      <c r="CY89" s="2159"/>
      <c r="CZ89" s="2159"/>
      <c r="DA89" s="2159"/>
      <c r="DB89" s="2159"/>
      <c r="DC89" s="2163"/>
      <c r="DD89" s="2163"/>
      <c r="DE89" s="2163"/>
      <c r="DF89" s="2163"/>
      <c r="DG89" s="2163"/>
      <c r="DH89" s="2163"/>
      <c r="DI89" s="2132"/>
      <c r="DJ89" s="2132"/>
      <c r="DK89" s="2132"/>
      <c r="DL89" s="2132"/>
      <c r="DM89" s="2132"/>
      <c r="DN89" s="2132"/>
      <c r="DO89" s="2132"/>
      <c r="DP89" s="2132"/>
      <c r="DQ89" s="2132"/>
      <c r="DR89" s="2132"/>
      <c r="DS89" s="2132"/>
      <c r="DT89" s="2132"/>
      <c r="DU89" s="2132"/>
      <c r="DV89" s="2132"/>
      <c r="DW89" s="2132"/>
      <c r="DX89" s="2132"/>
      <c r="DY89" s="2132"/>
      <c r="DZ89" s="2132"/>
      <c r="EA89" s="2132"/>
      <c r="EB89" s="2132"/>
      <c r="EC89" s="2132"/>
      <c r="ED89" s="2132"/>
      <c r="EE89" s="2132"/>
      <c r="EF89" s="2132"/>
      <c r="EG89" s="2132"/>
      <c r="EH89" s="2143"/>
      <c r="EI89" s="2144"/>
      <c r="EJ89" s="2145"/>
      <c r="EK89" s="2146"/>
    </row>
    <row r="90" spans="1:141" ht="4.5" customHeight="1">
      <c r="A90" s="2126"/>
      <c r="B90" s="2127"/>
      <c r="C90" s="2127"/>
      <c r="D90" s="2127"/>
      <c r="E90" s="2127"/>
      <c r="F90" s="2127"/>
      <c r="G90" s="2127"/>
      <c r="H90" s="2127"/>
      <c r="I90" s="2127"/>
      <c r="J90" s="2127"/>
      <c r="K90" s="2127"/>
      <c r="L90" s="2127"/>
      <c r="M90" s="2127"/>
      <c r="N90" s="2127"/>
      <c r="O90" s="2127"/>
      <c r="P90" s="2127"/>
      <c r="Q90" s="2127"/>
      <c r="R90" s="2130"/>
      <c r="S90" s="2130"/>
      <c r="T90" s="2130"/>
      <c r="U90" s="2130"/>
      <c r="V90" s="2130"/>
      <c r="W90" s="2130"/>
      <c r="X90" s="2130"/>
      <c r="Y90" s="2130"/>
      <c r="Z90" s="2130"/>
      <c r="AA90" s="2130"/>
      <c r="AB90" s="2130"/>
      <c r="AC90" s="2130"/>
      <c r="AD90" s="2130"/>
      <c r="AE90" s="2130"/>
      <c r="AF90" s="2130"/>
      <c r="AG90" s="2130"/>
      <c r="AH90" s="2130"/>
      <c r="AI90" s="2130"/>
      <c r="AJ90" s="2130"/>
      <c r="AK90" s="2130"/>
      <c r="AL90" s="2130"/>
      <c r="AM90" s="2076"/>
      <c r="AN90" s="2076"/>
      <c r="AO90" s="2076"/>
      <c r="AP90" s="2076"/>
      <c r="AQ90" s="2076"/>
      <c r="AR90" s="2076"/>
      <c r="AS90" s="2076"/>
      <c r="AT90" s="2076"/>
      <c r="AU90" s="2076"/>
      <c r="AV90" s="2076"/>
      <c r="AW90" s="2076"/>
      <c r="AX90" s="2076"/>
      <c r="AY90" s="2076"/>
      <c r="AZ90" s="2076"/>
      <c r="BA90" s="2076"/>
      <c r="BB90" s="2076"/>
      <c r="BC90" s="2076"/>
      <c r="BD90" s="2076"/>
      <c r="BE90" s="2076"/>
      <c r="BF90" s="2076"/>
      <c r="BG90" s="2076"/>
      <c r="BH90" s="2076"/>
      <c r="BI90" s="2076"/>
      <c r="BJ90" s="2076"/>
      <c r="BK90" s="2076"/>
      <c r="BL90" s="2076"/>
      <c r="BM90" s="2076"/>
      <c r="BN90" s="2076"/>
      <c r="BO90" s="2076"/>
      <c r="BP90" s="2076"/>
      <c r="BQ90" s="2076"/>
      <c r="BR90" s="2076"/>
      <c r="BS90" s="2076"/>
      <c r="BT90" s="2076"/>
      <c r="BU90" s="2076"/>
      <c r="BV90" s="2077"/>
      <c r="BW90" s="2103"/>
      <c r="BX90" s="2104"/>
      <c r="BY90" s="2105"/>
      <c r="CA90" s="2154"/>
      <c r="CB90" s="2155"/>
      <c r="CC90" s="2155"/>
      <c r="CD90" s="2155"/>
      <c r="CE90" s="2155"/>
      <c r="CF90" s="2161"/>
      <c r="CG90" s="2161"/>
      <c r="CH90" s="2161"/>
      <c r="CI90" s="2161"/>
      <c r="CJ90" s="2161"/>
      <c r="CK90" s="2159"/>
      <c r="CL90" s="2159"/>
      <c r="CM90" s="2159"/>
      <c r="CN90" s="2159"/>
      <c r="CO90" s="2159"/>
      <c r="CP90" s="2159"/>
      <c r="CQ90" s="2159"/>
      <c r="CR90" s="2159"/>
      <c r="CS90" s="2159"/>
      <c r="CT90" s="2159"/>
      <c r="CU90" s="2159"/>
      <c r="CV90" s="2159"/>
      <c r="CW90" s="2159"/>
      <c r="CX90" s="2159"/>
      <c r="CY90" s="2159"/>
      <c r="CZ90" s="2159"/>
      <c r="DA90" s="2159"/>
      <c r="DB90" s="2159"/>
      <c r="DC90" s="2163"/>
      <c r="DD90" s="2163"/>
      <c r="DE90" s="2163"/>
      <c r="DF90" s="2163"/>
      <c r="DG90" s="2163"/>
      <c r="DH90" s="2163"/>
      <c r="DI90" s="2132"/>
      <c r="DJ90" s="2132"/>
      <c r="DK90" s="2132"/>
      <c r="DL90" s="2132"/>
      <c r="DM90" s="2132"/>
      <c r="DN90" s="2132"/>
      <c r="DO90" s="2132"/>
      <c r="DP90" s="2132"/>
      <c r="DQ90" s="2132"/>
      <c r="DR90" s="2132"/>
      <c r="DS90" s="2132"/>
      <c r="DT90" s="2132"/>
      <c r="DU90" s="2132"/>
      <c r="DV90" s="2132"/>
      <c r="DW90" s="2132"/>
      <c r="DX90" s="2132"/>
      <c r="DY90" s="2132"/>
      <c r="DZ90" s="2132"/>
      <c r="EA90" s="2132"/>
      <c r="EB90" s="2132"/>
      <c r="EC90" s="2132"/>
      <c r="ED90" s="2132"/>
      <c r="EE90" s="2132"/>
      <c r="EF90" s="2132"/>
      <c r="EG90" s="2132"/>
      <c r="EH90" s="2143"/>
      <c r="EI90" s="2144"/>
      <c r="EJ90" s="2145"/>
      <c r="EK90" s="2146"/>
    </row>
    <row r="91" spans="1:141" ht="4.5" customHeight="1">
      <c r="A91" s="2128"/>
      <c r="B91" s="2129"/>
      <c r="C91" s="2129"/>
      <c r="D91" s="2129"/>
      <c r="E91" s="2129"/>
      <c r="F91" s="2129"/>
      <c r="G91" s="2129"/>
      <c r="H91" s="2129"/>
      <c r="I91" s="2129"/>
      <c r="J91" s="2129"/>
      <c r="K91" s="2129"/>
      <c r="L91" s="2129"/>
      <c r="M91" s="2129"/>
      <c r="N91" s="2129"/>
      <c r="O91" s="2129"/>
      <c r="P91" s="2129"/>
      <c r="Q91" s="2129"/>
      <c r="R91" s="2131"/>
      <c r="S91" s="2131"/>
      <c r="T91" s="2131"/>
      <c r="U91" s="2131"/>
      <c r="V91" s="2131"/>
      <c r="W91" s="2131"/>
      <c r="X91" s="2131"/>
      <c r="Y91" s="2131"/>
      <c r="Z91" s="2131"/>
      <c r="AA91" s="2131"/>
      <c r="AB91" s="2131"/>
      <c r="AC91" s="2131"/>
      <c r="AD91" s="2131"/>
      <c r="AE91" s="2131"/>
      <c r="AF91" s="2131"/>
      <c r="AG91" s="2131"/>
      <c r="AH91" s="2131"/>
      <c r="AI91" s="2131"/>
      <c r="AJ91" s="2131"/>
      <c r="AK91" s="2131"/>
      <c r="AL91" s="2131"/>
      <c r="AM91" s="2078"/>
      <c r="AN91" s="2078"/>
      <c r="AO91" s="2078"/>
      <c r="AP91" s="2078"/>
      <c r="AQ91" s="2078"/>
      <c r="AR91" s="2078"/>
      <c r="AS91" s="2078"/>
      <c r="AT91" s="2078"/>
      <c r="AU91" s="2078"/>
      <c r="AV91" s="2078"/>
      <c r="AW91" s="2078"/>
      <c r="AX91" s="2078"/>
      <c r="AY91" s="2078"/>
      <c r="AZ91" s="2078"/>
      <c r="BA91" s="2078"/>
      <c r="BB91" s="2078"/>
      <c r="BC91" s="2078"/>
      <c r="BD91" s="2078"/>
      <c r="BE91" s="2078"/>
      <c r="BF91" s="2078"/>
      <c r="BG91" s="2078"/>
      <c r="BH91" s="2078"/>
      <c r="BI91" s="2078"/>
      <c r="BJ91" s="2078"/>
      <c r="BK91" s="2078"/>
      <c r="BL91" s="2078"/>
      <c r="BM91" s="2078"/>
      <c r="BN91" s="2078"/>
      <c r="BO91" s="2078"/>
      <c r="BP91" s="2078"/>
      <c r="BQ91" s="2078"/>
      <c r="BR91" s="2078"/>
      <c r="BS91" s="2078"/>
      <c r="BT91" s="2078"/>
      <c r="BU91" s="2078"/>
      <c r="BV91" s="2079"/>
      <c r="BW91" s="2106"/>
      <c r="BX91" s="2107"/>
      <c r="BY91" s="2108"/>
      <c r="CA91" s="2154"/>
      <c r="CB91" s="2155"/>
      <c r="CC91" s="2155"/>
      <c r="CD91" s="2155"/>
      <c r="CE91" s="2155"/>
      <c r="CF91" s="2161"/>
      <c r="CG91" s="2161"/>
      <c r="CH91" s="2161"/>
      <c r="CI91" s="2161"/>
      <c r="CJ91" s="2161"/>
      <c r="CK91" s="2159"/>
      <c r="CL91" s="2159"/>
      <c r="CM91" s="2159"/>
      <c r="CN91" s="2159"/>
      <c r="CO91" s="2159"/>
      <c r="CP91" s="2159"/>
      <c r="CQ91" s="2159"/>
      <c r="CR91" s="2159"/>
      <c r="CS91" s="2159"/>
      <c r="CT91" s="2159"/>
      <c r="CU91" s="2159"/>
      <c r="CV91" s="2159"/>
      <c r="CW91" s="2159"/>
      <c r="CX91" s="2159"/>
      <c r="CY91" s="2159"/>
      <c r="CZ91" s="2159"/>
      <c r="DA91" s="2159"/>
      <c r="DB91" s="2159"/>
      <c r="DC91" s="2163"/>
      <c r="DD91" s="2163"/>
      <c r="DE91" s="2163"/>
      <c r="DF91" s="2163"/>
      <c r="DG91" s="2163"/>
      <c r="DH91" s="2163"/>
      <c r="DI91" s="2132"/>
      <c r="DJ91" s="2132"/>
      <c r="DK91" s="2132"/>
      <c r="DL91" s="2132"/>
      <c r="DM91" s="2132"/>
      <c r="DN91" s="2132"/>
      <c r="DO91" s="2132"/>
      <c r="DP91" s="2132"/>
      <c r="DQ91" s="2132"/>
      <c r="DR91" s="2132"/>
      <c r="DS91" s="2132"/>
      <c r="DT91" s="2132"/>
      <c r="DU91" s="2132"/>
      <c r="DV91" s="2132"/>
      <c r="DW91" s="2132"/>
      <c r="DX91" s="2132"/>
      <c r="DY91" s="2132"/>
      <c r="DZ91" s="2132"/>
      <c r="EA91" s="2132"/>
      <c r="EB91" s="2132"/>
      <c r="EC91" s="2132"/>
      <c r="ED91" s="2132"/>
      <c r="EE91" s="2132"/>
      <c r="EF91" s="2132"/>
      <c r="EG91" s="2132"/>
      <c r="EH91" s="2143"/>
      <c r="EI91" s="2144"/>
      <c r="EJ91" s="2145"/>
      <c r="EK91" s="2146"/>
    </row>
    <row r="92" spans="1:141" ht="4.5" customHeight="1">
      <c r="CA92" s="2154"/>
      <c r="CB92" s="2155"/>
      <c r="CC92" s="2155"/>
      <c r="CD92" s="2155"/>
      <c r="CE92" s="2155"/>
      <c r="CF92" s="2161"/>
      <c r="CG92" s="2161"/>
      <c r="CH92" s="2161"/>
      <c r="CI92" s="2161"/>
      <c r="CJ92" s="2161"/>
      <c r="CK92" s="2158" t="s">
        <v>409</v>
      </c>
      <c r="CL92" s="2159"/>
      <c r="CM92" s="2159"/>
      <c r="CN92" s="2159"/>
      <c r="CO92" s="2159"/>
      <c r="CP92" s="2159"/>
      <c r="CQ92" s="2159"/>
      <c r="CR92" s="2159"/>
      <c r="CS92" s="2159"/>
      <c r="CT92" s="2159"/>
      <c r="CU92" s="2159"/>
      <c r="CV92" s="2159"/>
      <c r="CW92" s="2159"/>
      <c r="CX92" s="2159"/>
      <c r="CY92" s="2159"/>
      <c r="CZ92" s="2159"/>
      <c r="DA92" s="2159"/>
      <c r="DB92" s="2159"/>
      <c r="DC92" s="2163" t="s">
        <v>707</v>
      </c>
      <c r="DD92" s="2163"/>
      <c r="DE92" s="2163"/>
      <c r="DF92" s="2163"/>
      <c r="DG92" s="2163"/>
      <c r="DH92" s="2163"/>
      <c r="DI92" s="2132"/>
      <c r="DJ92" s="2132"/>
      <c r="DK92" s="2132"/>
      <c r="DL92" s="2132"/>
      <c r="DM92" s="2132"/>
      <c r="DN92" s="2132"/>
      <c r="DO92" s="2132"/>
      <c r="DP92" s="2132"/>
      <c r="DQ92" s="2132"/>
      <c r="DR92" s="2132"/>
      <c r="DS92" s="2132"/>
      <c r="DT92" s="2132"/>
      <c r="DU92" s="2132"/>
      <c r="DV92" s="2132"/>
      <c r="DW92" s="2132"/>
      <c r="DX92" s="2132"/>
      <c r="DY92" s="2132"/>
      <c r="DZ92" s="2132"/>
      <c r="EA92" s="2132"/>
      <c r="EB92" s="2132"/>
      <c r="EC92" s="2132"/>
      <c r="ED92" s="2132"/>
      <c r="EE92" s="2132"/>
      <c r="EF92" s="2132"/>
      <c r="EG92" s="2132"/>
      <c r="EH92" s="2143"/>
      <c r="EI92" s="2144"/>
      <c r="EJ92" s="2145"/>
      <c r="EK92" s="2146"/>
    </row>
    <row r="93" spans="1:141" ht="4.5" customHeight="1">
      <c r="CA93" s="2154"/>
      <c r="CB93" s="2155"/>
      <c r="CC93" s="2155"/>
      <c r="CD93" s="2155"/>
      <c r="CE93" s="2155"/>
      <c r="CF93" s="2161"/>
      <c r="CG93" s="2161"/>
      <c r="CH93" s="2161"/>
      <c r="CI93" s="2161"/>
      <c r="CJ93" s="2161"/>
      <c r="CK93" s="2159"/>
      <c r="CL93" s="2159"/>
      <c r="CM93" s="2159"/>
      <c r="CN93" s="2159"/>
      <c r="CO93" s="2159"/>
      <c r="CP93" s="2159"/>
      <c r="CQ93" s="2159"/>
      <c r="CR93" s="2159"/>
      <c r="CS93" s="2159"/>
      <c r="CT93" s="2159"/>
      <c r="CU93" s="2159"/>
      <c r="CV93" s="2159"/>
      <c r="CW93" s="2159"/>
      <c r="CX93" s="2159"/>
      <c r="CY93" s="2159"/>
      <c r="CZ93" s="2159"/>
      <c r="DA93" s="2159"/>
      <c r="DB93" s="2159"/>
      <c r="DC93" s="2163"/>
      <c r="DD93" s="2163"/>
      <c r="DE93" s="2163"/>
      <c r="DF93" s="2163"/>
      <c r="DG93" s="2163"/>
      <c r="DH93" s="2163"/>
      <c r="DI93" s="2132"/>
      <c r="DJ93" s="2132"/>
      <c r="DK93" s="2132"/>
      <c r="DL93" s="2132"/>
      <c r="DM93" s="2132"/>
      <c r="DN93" s="2132"/>
      <c r="DO93" s="2132"/>
      <c r="DP93" s="2132"/>
      <c r="DQ93" s="2132"/>
      <c r="DR93" s="2132"/>
      <c r="DS93" s="2132"/>
      <c r="DT93" s="2132"/>
      <c r="DU93" s="2132"/>
      <c r="DV93" s="2132"/>
      <c r="DW93" s="2132"/>
      <c r="DX93" s="2132"/>
      <c r="DY93" s="2132"/>
      <c r="DZ93" s="2132"/>
      <c r="EA93" s="2132"/>
      <c r="EB93" s="2132"/>
      <c r="EC93" s="2132"/>
      <c r="ED93" s="2132"/>
      <c r="EE93" s="2132"/>
      <c r="EF93" s="2132"/>
      <c r="EG93" s="2132"/>
      <c r="EH93" s="2143"/>
      <c r="EI93" s="2144"/>
      <c r="EJ93" s="2145"/>
      <c r="EK93" s="2146"/>
    </row>
    <row r="94" spans="1:141" ht="4.5" customHeight="1">
      <c r="CA94" s="2154"/>
      <c r="CB94" s="2155"/>
      <c r="CC94" s="2155"/>
      <c r="CD94" s="2155"/>
      <c r="CE94" s="2155"/>
      <c r="CF94" s="2161"/>
      <c r="CG94" s="2161"/>
      <c r="CH94" s="2161"/>
      <c r="CI94" s="2161"/>
      <c r="CJ94" s="2161"/>
      <c r="CK94" s="2159"/>
      <c r="CL94" s="2159"/>
      <c r="CM94" s="2159"/>
      <c r="CN94" s="2159"/>
      <c r="CO94" s="2159"/>
      <c r="CP94" s="2159"/>
      <c r="CQ94" s="2159"/>
      <c r="CR94" s="2159"/>
      <c r="CS94" s="2159"/>
      <c r="CT94" s="2159"/>
      <c r="CU94" s="2159"/>
      <c r="CV94" s="2159"/>
      <c r="CW94" s="2159"/>
      <c r="CX94" s="2159"/>
      <c r="CY94" s="2159"/>
      <c r="CZ94" s="2159"/>
      <c r="DA94" s="2159"/>
      <c r="DB94" s="2159"/>
      <c r="DC94" s="2163"/>
      <c r="DD94" s="2163"/>
      <c r="DE94" s="2163"/>
      <c r="DF94" s="2163"/>
      <c r="DG94" s="2163"/>
      <c r="DH94" s="2163"/>
      <c r="DI94" s="2132"/>
      <c r="DJ94" s="2132"/>
      <c r="DK94" s="2132"/>
      <c r="DL94" s="2132"/>
      <c r="DM94" s="2132"/>
      <c r="DN94" s="2132"/>
      <c r="DO94" s="2132"/>
      <c r="DP94" s="2132"/>
      <c r="DQ94" s="2132"/>
      <c r="DR94" s="2132"/>
      <c r="DS94" s="2132"/>
      <c r="DT94" s="2132"/>
      <c r="DU94" s="2132"/>
      <c r="DV94" s="2132"/>
      <c r="DW94" s="2132"/>
      <c r="DX94" s="2132"/>
      <c r="DY94" s="2132"/>
      <c r="DZ94" s="2132"/>
      <c r="EA94" s="2132"/>
      <c r="EB94" s="2132"/>
      <c r="EC94" s="2132"/>
      <c r="ED94" s="2132"/>
      <c r="EE94" s="2132"/>
      <c r="EF94" s="2132"/>
      <c r="EG94" s="2132"/>
      <c r="EH94" s="2143"/>
      <c r="EI94" s="2144"/>
      <c r="EJ94" s="2145"/>
      <c r="EK94" s="2146"/>
    </row>
    <row r="95" spans="1:141" ht="4.5" customHeight="1">
      <c r="CA95" s="2154"/>
      <c r="CB95" s="2155"/>
      <c r="CC95" s="2155"/>
      <c r="CD95" s="2155"/>
      <c r="CE95" s="2155"/>
      <c r="CF95" s="2161"/>
      <c r="CG95" s="2161"/>
      <c r="CH95" s="2161"/>
      <c r="CI95" s="2161"/>
      <c r="CJ95" s="2161"/>
      <c r="CK95" s="2159"/>
      <c r="CL95" s="2159"/>
      <c r="CM95" s="2159"/>
      <c r="CN95" s="2159"/>
      <c r="CO95" s="2159"/>
      <c r="CP95" s="2159"/>
      <c r="CQ95" s="2159"/>
      <c r="CR95" s="2159"/>
      <c r="CS95" s="2159"/>
      <c r="CT95" s="2159"/>
      <c r="CU95" s="2159"/>
      <c r="CV95" s="2159"/>
      <c r="CW95" s="2159"/>
      <c r="CX95" s="2159"/>
      <c r="CY95" s="2159"/>
      <c r="CZ95" s="2159"/>
      <c r="DA95" s="2159"/>
      <c r="DB95" s="2159"/>
      <c r="DC95" s="2163"/>
      <c r="DD95" s="2163"/>
      <c r="DE95" s="2163"/>
      <c r="DF95" s="2163"/>
      <c r="DG95" s="2163"/>
      <c r="DH95" s="2163"/>
      <c r="DI95" s="2132"/>
      <c r="DJ95" s="2132"/>
      <c r="DK95" s="2132"/>
      <c r="DL95" s="2132"/>
      <c r="DM95" s="2132"/>
      <c r="DN95" s="2132"/>
      <c r="DO95" s="2132"/>
      <c r="DP95" s="2132"/>
      <c r="DQ95" s="2132"/>
      <c r="DR95" s="2132"/>
      <c r="DS95" s="2132"/>
      <c r="DT95" s="2132"/>
      <c r="DU95" s="2132"/>
      <c r="DV95" s="2132"/>
      <c r="DW95" s="2132"/>
      <c r="DX95" s="2132"/>
      <c r="DY95" s="2132"/>
      <c r="DZ95" s="2132"/>
      <c r="EA95" s="2132"/>
      <c r="EB95" s="2132"/>
      <c r="EC95" s="2132"/>
      <c r="ED95" s="2132"/>
      <c r="EE95" s="2132"/>
      <c r="EF95" s="2132"/>
      <c r="EG95" s="2132"/>
      <c r="EH95" s="2143"/>
      <c r="EI95" s="2144"/>
      <c r="EJ95" s="2145"/>
      <c r="EK95" s="2146"/>
    </row>
    <row r="96" spans="1:141" ht="4.5" customHeight="1">
      <c r="CA96" s="2154"/>
      <c r="CB96" s="2155"/>
      <c r="CC96" s="2155"/>
      <c r="CD96" s="2155"/>
      <c r="CE96" s="2155"/>
      <c r="CF96" s="2161"/>
      <c r="CG96" s="2161"/>
      <c r="CH96" s="2161"/>
      <c r="CI96" s="2161"/>
      <c r="CJ96" s="2161"/>
      <c r="CK96" s="2159"/>
      <c r="CL96" s="2159"/>
      <c r="CM96" s="2159"/>
      <c r="CN96" s="2159"/>
      <c r="CO96" s="2159"/>
      <c r="CP96" s="2159"/>
      <c r="CQ96" s="2159"/>
      <c r="CR96" s="2159"/>
      <c r="CS96" s="2159"/>
      <c r="CT96" s="2159"/>
      <c r="CU96" s="2159"/>
      <c r="CV96" s="2159"/>
      <c r="CW96" s="2159"/>
      <c r="CX96" s="2159"/>
      <c r="CY96" s="2159"/>
      <c r="CZ96" s="2159"/>
      <c r="DA96" s="2159"/>
      <c r="DB96" s="2159"/>
      <c r="DC96" s="2163"/>
      <c r="DD96" s="2163"/>
      <c r="DE96" s="2163"/>
      <c r="DF96" s="2163"/>
      <c r="DG96" s="2163"/>
      <c r="DH96" s="2163"/>
      <c r="DI96" s="2132"/>
      <c r="DJ96" s="2132"/>
      <c r="DK96" s="2132"/>
      <c r="DL96" s="2132"/>
      <c r="DM96" s="2132"/>
      <c r="DN96" s="2132"/>
      <c r="DO96" s="2132"/>
      <c r="DP96" s="2132"/>
      <c r="DQ96" s="2132"/>
      <c r="DR96" s="2132"/>
      <c r="DS96" s="2132"/>
      <c r="DT96" s="2132"/>
      <c r="DU96" s="2132"/>
      <c r="DV96" s="2132"/>
      <c r="DW96" s="2132"/>
      <c r="DX96" s="2132"/>
      <c r="DY96" s="2132"/>
      <c r="DZ96" s="2132"/>
      <c r="EA96" s="2132"/>
      <c r="EB96" s="2132"/>
      <c r="EC96" s="2132"/>
      <c r="ED96" s="2132"/>
      <c r="EE96" s="2132"/>
      <c r="EF96" s="2132"/>
      <c r="EG96" s="2132"/>
      <c r="EH96" s="2143"/>
      <c r="EI96" s="2144"/>
      <c r="EJ96" s="2145"/>
      <c r="EK96" s="2146"/>
    </row>
    <row r="97" spans="1:141" ht="4.5" customHeight="1">
      <c r="CA97" s="2154"/>
      <c r="CB97" s="2155"/>
      <c r="CC97" s="2155"/>
      <c r="CD97" s="2155"/>
      <c r="CE97" s="2155"/>
      <c r="CF97" s="2159" t="s">
        <v>411</v>
      </c>
      <c r="CG97" s="2159"/>
      <c r="CH97" s="2159"/>
      <c r="CI97" s="2159"/>
      <c r="CJ97" s="2159"/>
      <c r="CK97" s="2159"/>
      <c r="CL97" s="2159"/>
      <c r="CM97" s="2159"/>
      <c r="CN97" s="2159"/>
      <c r="CO97" s="2159"/>
      <c r="CP97" s="2159"/>
      <c r="CQ97" s="2159"/>
      <c r="CR97" s="2159"/>
      <c r="CS97" s="2159"/>
      <c r="CT97" s="2159"/>
      <c r="CU97" s="2159"/>
      <c r="CV97" s="2159"/>
      <c r="CW97" s="2159"/>
      <c r="CX97" s="2159"/>
      <c r="CY97" s="2159"/>
      <c r="CZ97" s="2159"/>
      <c r="DA97" s="2159"/>
      <c r="DB97" s="2159"/>
      <c r="DC97" s="2163" t="s">
        <v>708</v>
      </c>
      <c r="DD97" s="2163"/>
      <c r="DE97" s="2163"/>
      <c r="DF97" s="2163"/>
      <c r="DG97" s="2163"/>
      <c r="DH97" s="2163"/>
      <c r="DI97" s="2132"/>
      <c r="DJ97" s="2132"/>
      <c r="DK97" s="2132"/>
      <c r="DL97" s="2132"/>
      <c r="DM97" s="2132"/>
      <c r="DN97" s="2132"/>
      <c r="DO97" s="2132"/>
      <c r="DP97" s="2132"/>
      <c r="DQ97" s="2132"/>
      <c r="DR97" s="2132"/>
      <c r="DS97" s="2132"/>
      <c r="DT97" s="2132"/>
      <c r="DU97" s="2132"/>
      <c r="DV97" s="2132"/>
      <c r="DW97" s="2132"/>
      <c r="DX97" s="2132"/>
      <c r="DY97" s="2132"/>
      <c r="DZ97" s="2132"/>
      <c r="EA97" s="2132"/>
      <c r="EB97" s="2132"/>
      <c r="EC97" s="2132"/>
      <c r="ED97" s="2132"/>
      <c r="EE97" s="2132"/>
      <c r="EF97" s="2132"/>
      <c r="EG97" s="2132"/>
      <c r="EH97" s="2143"/>
      <c r="EI97" s="2144"/>
      <c r="EJ97" s="2145"/>
      <c r="EK97" s="2146"/>
    </row>
    <row r="98" spans="1:141" ht="4.5" customHeight="1">
      <c r="CA98" s="2154"/>
      <c r="CB98" s="2155"/>
      <c r="CC98" s="2155"/>
      <c r="CD98" s="2155"/>
      <c r="CE98" s="2155"/>
      <c r="CF98" s="2159"/>
      <c r="CG98" s="2159"/>
      <c r="CH98" s="2159"/>
      <c r="CI98" s="2159"/>
      <c r="CJ98" s="2159"/>
      <c r="CK98" s="2159"/>
      <c r="CL98" s="2159"/>
      <c r="CM98" s="2159"/>
      <c r="CN98" s="2159"/>
      <c r="CO98" s="2159"/>
      <c r="CP98" s="2159"/>
      <c r="CQ98" s="2159"/>
      <c r="CR98" s="2159"/>
      <c r="CS98" s="2159"/>
      <c r="CT98" s="2159"/>
      <c r="CU98" s="2159"/>
      <c r="CV98" s="2159"/>
      <c r="CW98" s="2159"/>
      <c r="CX98" s="2159"/>
      <c r="CY98" s="2159"/>
      <c r="CZ98" s="2159"/>
      <c r="DA98" s="2159"/>
      <c r="DB98" s="2159"/>
      <c r="DC98" s="2163"/>
      <c r="DD98" s="2163"/>
      <c r="DE98" s="2163"/>
      <c r="DF98" s="2163"/>
      <c r="DG98" s="2163"/>
      <c r="DH98" s="2163"/>
      <c r="DI98" s="2132"/>
      <c r="DJ98" s="2132"/>
      <c r="DK98" s="2132"/>
      <c r="DL98" s="2132"/>
      <c r="DM98" s="2132"/>
      <c r="DN98" s="2132"/>
      <c r="DO98" s="2132"/>
      <c r="DP98" s="2132"/>
      <c r="DQ98" s="2132"/>
      <c r="DR98" s="2132"/>
      <c r="DS98" s="2132"/>
      <c r="DT98" s="2132"/>
      <c r="DU98" s="2132"/>
      <c r="DV98" s="2132"/>
      <c r="DW98" s="2132"/>
      <c r="DX98" s="2132"/>
      <c r="DY98" s="2132"/>
      <c r="DZ98" s="2132"/>
      <c r="EA98" s="2132"/>
      <c r="EB98" s="2132"/>
      <c r="EC98" s="2132"/>
      <c r="ED98" s="2132"/>
      <c r="EE98" s="2132"/>
      <c r="EF98" s="2132"/>
      <c r="EG98" s="2132"/>
      <c r="EH98" s="2143"/>
      <c r="EI98" s="2144"/>
      <c r="EJ98" s="2145"/>
      <c r="EK98" s="2146"/>
    </row>
    <row r="99" spans="1:141" ht="4.5" customHeight="1">
      <c r="A99" s="2112" t="s">
        <v>423</v>
      </c>
      <c r="B99" s="2112"/>
      <c r="C99" s="2112"/>
      <c r="D99" s="2112"/>
      <c r="E99" s="2112"/>
      <c r="F99" s="2112"/>
      <c r="G99" s="2112"/>
      <c r="H99" s="2112"/>
      <c r="I99" s="2112"/>
      <c r="J99" s="2112"/>
      <c r="K99" s="2112"/>
      <c r="L99" s="2112"/>
      <c r="M99" s="2112"/>
      <c r="N99" s="2112"/>
      <c r="O99" s="2112"/>
      <c r="P99" s="2112"/>
      <c r="Q99" s="2112"/>
      <c r="R99" s="2112"/>
      <c r="S99" s="2112"/>
      <c r="T99" s="2112"/>
      <c r="U99" s="2112"/>
      <c r="V99" s="2112"/>
      <c r="W99" s="2112"/>
      <c r="X99" s="2112"/>
      <c r="Y99" s="2112"/>
      <c r="Z99" s="2112"/>
      <c r="AA99" s="2112"/>
      <c r="AB99" s="2112"/>
      <c r="AC99" s="2112"/>
      <c r="AD99" s="2112"/>
      <c r="AE99" s="2112"/>
      <c r="AF99" s="2112"/>
      <c r="AG99" s="2112"/>
      <c r="AH99" s="2112"/>
      <c r="AI99" s="2112"/>
      <c r="AJ99" s="2112"/>
      <c r="AK99" s="2112"/>
      <c r="AL99" s="2112"/>
      <c r="AM99" s="2112"/>
      <c r="AN99" s="2112"/>
      <c r="AO99" s="2112"/>
      <c r="AP99" s="2112"/>
      <c r="AQ99" s="2112"/>
      <c r="AR99" s="2112"/>
      <c r="AS99" s="2112"/>
      <c r="AT99" s="2112"/>
      <c r="AU99" s="2112"/>
      <c r="AV99" s="2112"/>
      <c r="AW99" s="2112"/>
      <c r="AX99" s="2112"/>
      <c r="AY99" s="2112"/>
      <c r="AZ99" s="2112"/>
      <c r="BA99" s="2112"/>
      <c r="BB99" s="2112"/>
      <c r="BC99" s="2112"/>
      <c r="BD99" s="2112"/>
      <c r="BE99" s="2112"/>
      <c r="BF99" s="2112"/>
      <c r="BG99" s="2112"/>
      <c r="BH99" s="2112"/>
      <c r="BI99" s="2112"/>
      <c r="BJ99" s="2112"/>
      <c r="BK99" s="2112"/>
      <c r="BL99" s="2112"/>
      <c r="BM99" s="2112"/>
      <c r="BN99" s="2112"/>
      <c r="BO99" s="2112"/>
      <c r="BP99" s="2112"/>
      <c r="BQ99" s="2112"/>
      <c r="BR99" s="2112"/>
      <c r="BS99" s="2112"/>
      <c r="BT99" s="2112"/>
      <c r="BU99" s="2112"/>
      <c r="BV99" s="2112"/>
      <c r="BW99" s="2112"/>
      <c r="BX99" s="2112"/>
      <c r="BY99" s="2112"/>
      <c r="CA99" s="2154"/>
      <c r="CB99" s="2155"/>
      <c r="CC99" s="2155"/>
      <c r="CD99" s="2155"/>
      <c r="CE99" s="2155"/>
      <c r="CF99" s="2159"/>
      <c r="CG99" s="2159"/>
      <c r="CH99" s="2159"/>
      <c r="CI99" s="2159"/>
      <c r="CJ99" s="2159"/>
      <c r="CK99" s="2159"/>
      <c r="CL99" s="2159"/>
      <c r="CM99" s="2159"/>
      <c r="CN99" s="2159"/>
      <c r="CO99" s="2159"/>
      <c r="CP99" s="2159"/>
      <c r="CQ99" s="2159"/>
      <c r="CR99" s="2159"/>
      <c r="CS99" s="2159"/>
      <c r="CT99" s="2159"/>
      <c r="CU99" s="2159"/>
      <c r="CV99" s="2159"/>
      <c r="CW99" s="2159"/>
      <c r="CX99" s="2159"/>
      <c r="CY99" s="2159"/>
      <c r="CZ99" s="2159"/>
      <c r="DA99" s="2159"/>
      <c r="DB99" s="2159"/>
      <c r="DC99" s="2163"/>
      <c r="DD99" s="2163"/>
      <c r="DE99" s="2163"/>
      <c r="DF99" s="2163"/>
      <c r="DG99" s="2163"/>
      <c r="DH99" s="2163"/>
      <c r="DI99" s="2132"/>
      <c r="DJ99" s="2132"/>
      <c r="DK99" s="2132"/>
      <c r="DL99" s="2132"/>
      <c r="DM99" s="2132"/>
      <c r="DN99" s="2132"/>
      <c r="DO99" s="2132"/>
      <c r="DP99" s="2132"/>
      <c r="DQ99" s="2132"/>
      <c r="DR99" s="2132"/>
      <c r="DS99" s="2132"/>
      <c r="DT99" s="2132"/>
      <c r="DU99" s="2132"/>
      <c r="DV99" s="2132"/>
      <c r="DW99" s="2132"/>
      <c r="DX99" s="2132"/>
      <c r="DY99" s="2132"/>
      <c r="DZ99" s="2132"/>
      <c r="EA99" s="2132"/>
      <c r="EB99" s="2132"/>
      <c r="EC99" s="2132"/>
      <c r="ED99" s="2132"/>
      <c r="EE99" s="2132"/>
      <c r="EF99" s="2132"/>
      <c r="EG99" s="2132"/>
      <c r="EH99" s="2143"/>
      <c r="EI99" s="2144"/>
      <c r="EJ99" s="2145"/>
      <c r="EK99" s="2146"/>
    </row>
    <row r="100" spans="1:141" ht="4.5" customHeight="1">
      <c r="A100" s="2112"/>
      <c r="B100" s="2112"/>
      <c r="C100" s="2112"/>
      <c r="D100" s="2112"/>
      <c r="E100" s="2112"/>
      <c r="F100" s="2112"/>
      <c r="G100" s="2112"/>
      <c r="H100" s="2112"/>
      <c r="I100" s="2112"/>
      <c r="J100" s="2112"/>
      <c r="K100" s="2112"/>
      <c r="L100" s="2112"/>
      <c r="M100" s="2112"/>
      <c r="N100" s="2112"/>
      <c r="O100" s="2112"/>
      <c r="P100" s="2112"/>
      <c r="Q100" s="2112"/>
      <c r="R100" s="2112"/>
      <c r="S100" s="2112"/>
      <c r="T100" s="2112"/>
      <c r="U100" s="2112"/>
      <c r="V100" s="2112"/>
      <c r="W100" s="2112"/>
      <c r="X100" s="2112"/>
      <c r="Y100" s="2112"/>
      <c r="Z100" s="2112"/>
      <c r="AA100" s="2112"/>
      <c r="AB100" s="2112"/>
      <c r="AC100" s="2112"/>
      <c r="AD100" s="2112"/>
      <c r="AE100" s="2112"/>
      <c r="AF100" s="2112"/>
      <c r="AG100" s="2112"/>
      <c r="AH100" s="2112"/>
      <c r="AI100" s="2112"/>
      <c r="AJ100" s="2112"/>
      <c r="AK100" s="2112"/>
      <c r="AL100" s="2112"/>
      <c r="AM100" s="2112"/>
      <c r="AN100" s="2112"/>
      <c r="AO100" s="2112"/>
      <c r="AP100" s="2112"/>
      <c r="AQ100" s="2112"/>
      <c r="AR100" s="2112"/>
      <c r="AS100" s="2112"/>
      <c r="AT100" s="2112"/>
      <c r="AU100" s="2112"/>
      <c r="AV100" s="2112"/>
      <c r="AW100" s="2112"/>
      <c r="AX100" s="2112"/>
      <c r="AY100" s="2112"/>
      <c r="AZ100" s="2112"/>
      <c r="BA100" s="2112"/>
      <c r="BB100" s="2112"/>
      <c r="BC100" s="2112"/>
      <c r="BD100" s="2112"/>
      <c r="BE100" s="2112"/>
      <c r="BF100" s="2112"/>
      <c r="BG100" s="2112"/>
      <c r="BH100" s="2112"/>
      <c r="BI100" s="2112"/>
      <c r="BJ100" s="2112"/>
      <c r="BK100" s="2112"/>
      <c r="BL100" s="2112"/>
      <c r="BM100" s="2112"/>
      <c r="BN100" s="2112"/>
      <c r="BO100" s="2112"/>
      <c r="BP100" s="2112"/>
      <c r="BQ100" s="2112"/>
      <c r="BR100" s="2112"/>
      <c r="BS100" s="2112"/>
      <c r="BT100" s="2112"/>
      <c r="BU100" s="2112"/>
      <c r="BV100" s="2112"/>
      <c r="BW100" s="2112"/>
      <c r="BX100" s="2112"/>
      <c r="BY100" s="2112"/>
      <c r="CA100" s="2154"/>
      <c r="CB100" s="2155"/>
      <c r="CC100" s="2155"/>
      <c r="CD100" s="2155"/>
      <c r="CE100" s="2155"/>
      <c r="CF100" s="2159"/>
      <c r="CG100" s="2159"/>
      <c r="CH100" s="2159"/>
      <c r="CI100" s="2159"/>
      <c r="CJ100" s="2159"/>
      <c r="CK100" s="2159"/>
      <c r="CL100" s="2159"/>
      <c r="CM100" s="2159"/>
      <c r="CN100" s="2159"/>
      <c r="CO100" s="2159"/>
      <c r="CP100" s="2159"/>
      <c r="CQ100" s="2159"/>
      <c r="CR100" s="2159"/>
      <c r="CS100" s="2159"/>
      <c r="CT100" s="2159"/>
      <c r="CU100" s="2159"/>
      <c r="CV100" s="2159"/>
      <c r="CW100" s="2159"/>
      <c r="CX100" s="2159"/>
      <c r="CY100" s="2159"/>
      <c r="CZ100" s="2159"/>
      <c r="DA100" s="2159"/>
      <c r="DB100" s="2159"/>
      <c r="DC100" s="2163"/>
      <c r="DD100" s="2163"/>
      <c r="DE100" s="2163"/>
      <c r="DF100" s="2163"/>
      <c r="DG100" s="2163"/>
      <c r="DH100" s="2163"/>
      <c r="DI100" s="2132"/>
      <c r="DJ100" s="2132"/>
      <c r="DK100" s="2132"/>
      <c r="DL100" s="2132"/>
      <c r="DM100" s="2132"/>
      <c r="DN100" s="2132"/>
      <c r="DO100" s="2132"/>
      <c r="DP100" s="2132"/>
      <c r="DQ100" s="2132"/>
      <c r="DR100" s="2132"/>
      <c r="DS100" s="2132"/>
      <c r="DT100" s="2132"/>
      <c r="DU100" s="2132"/>
      <c r="DV100" s="2132"/>
      <c r="DW100" s="2132"/>
      <c r="DX100" s="2132"/>
      <c r="DY100" s="2132"/>
      <c r="DZ100" s="2132"/>
      <c r="EA100" s="2132"/>
      <c r="EB100" s="2132"/>
      <c r="EC100" s="2132"/>
      <c r="ED100" s="2132"/>
      <c r="EE100" s="2132"/>
      <c r="EF100" s="2132"/>
      <c r="EG100" s="2132"/>
      <c r="EH100" s="2143"/>
      <c r="EI100" s="2144"/>
      <c r="EJ100" s="2145"/>
      <c r="EK100" s="2146"/>
    </row>
    <row r="101" spans="1:141" ht="4.5" customHeight="1">
      <c r="A101" s="2112"/>
      <c r="B101" s="2112"/>
      <c r="C101" s="2112"/>
      <c r="D101" s="2112"/>
      <c r="E101" s="2112"/>
      <c r="F101" s="2112"/>
      <c r="G101" s="2112"/>
      <c r="H101" s="2112"/>
      <c r="I101" s="2112"/>
      <c r="J101" s="2112"/>
      <c r="K101" s="2112"/>
      <c r="L101" s="2112"/>
      <c r="M101" s="2112"/>
      <c r="N101" s="2112"/>
      <c r="O101" s="2112"/>
      <c r="P101" s="2112"/>
      <c r="Q101" s="2112"/>
      <c r="R101" s="2112"/>
      <c r="S101" s="2112"/>
      <c r="T101" s="2112"/>
      <c r="U101" s="2112"/>
      <c r="V101" s="2112"/>
      <c r="W101" s="2112"/>
      <c r="X101" s="2112"/>
      <c r="Y101" s="2112"/>
      <c r="Z101" s="2112"/>
      <c r="AA101" s="2112"/>
      <c r="AB101" s="2112"/>
      <c r="AC101" s="2112"/>
      <c r="AD101" s="2112"/>
      <c r="AE101" s="2112"/>
      <c r="AF101" s="2112"/>
      <c r="AG101" s="2112"/>
      <c r="AH101" s="2112"/>
      <c r="AI101" s="2112"/>
      <c r="AJ101" s="2112"/>
      <c r="AK101" s="2112"/>
      <c r="AL101" s="2112"/>
      <c r="AM101" s="2112"/>
      <c r="AN101" s="2112"/>
      <c r="AO101" s="2112"/>
      <c r="AP101" s="2112"/>
      <c r="AQ101" s="2112"/>
      <c r="AR101" s="2112"/>
      <c r="AS101" s="2112"/>
      <c r="AT101" s="2112"/>
      <c r="AU101" s="2112"/>
      <c r="AV101" s="2112"/>
      <c r="AW101" s="2112"/>
      <c r="AX101" s="2112"/>
      <c r="AY101" s="2112"/>
      <c r="AZ101" s="2112"/>
      <c r="BA101" s="2112"/>
      <c r="BB101" s="2112"/>
      <c r="BC101" s="2112"/>
      <c r="BD101" s="2112"/>
      <c r="BE101" s="2112"/>
      <c r="BF101" s="2112"/>
      <c r="BG101" s="2112"/>
      <c r="BH101" s="2112"/>
      <c r="BI101" s="2112"/>
      <c r="BJ101" s="2112"/>
      <c r="BK101" s="2112"/>
      <c r="BL101" s="2112"/>
      <c r="BM101" s="2112"/>
      <c r="BN101" s="2112"/>
      <c r="BO101" s="2112"/>
      <c r="BP101" s="2112"/>
      <c r="BQ101" s="2112"/>
      <c r="BR101" s="2112"/>
      <c r="BS101" s="2112"/>
      <c r="BT101" s="2112"/>
      <c r="BU101" s="2112"/>
      <c r="BV101" s="2112"/>
      <c r="BW101" s="2112"/>
      <c r="BX101" s="2112"/>
      <c r="BY101" s="2112"/>
      <c r="CA101" s="2154"/>
      <c r="CB101" s="2155"/>
      <c r="CC101" s="2155"/>
      <c r="CD101" s="2155"/>
      <c r="CE101" s="2155"/>
      <c r="CF101" s="2159"/>
      <c r="CG101" s="2159"/>
      <c r="CH101" s="2159"/>
      <c r="CI101" s="2159"/>
      <c r="CJ101" s="2159"/>
      <c r="CK101" s="2159"/>
      <c r="CL101" s="2159"/>
      <c r="CM101" s="2159"/>
      <c r="CN101" s="2159"/>
      <c r="CO101" s="2159"/>
      <c r="CP101" s="2159"/>
      <c r="CQ101" s="2159"/>
      <c r="CR101" s="2159"/>
      <c r="CS101" s="2159"/>
      <c r="CT101" s="2159"/>
      <c r="CU101" s="2159"/>
      <c r="CV101" s="2159"/>
      <c r="CW101" s="2159"/>
      <c r="CX101" s="2159"/>
      <c r="CY101" s="2159"/>
      <c r="CZ101" s="2159"/>
      <c r="DA101" s="2159"/>
      <c r="DB101" s="2159"/>
      <c r="DC101" s="2163"/>
      <c r="DD101" s="2163"/>
      <c r="DE101" s="2163"/>
      <c r="DF101" s="2163"/>
      <c r="DG101" s="2163"/>
      <c r="DH101" s="2163"/>
      <c r="DI101" s="2132"/>
      <c r="DJ101" s="2132"/>
      <c r="DK101" s="2132"/>
      <c r="DL101" s="2132"/>
      <c r="DM101" s="2132"/>
      <c r="DN101" s="2132"/>
      <c r="DO101" s="2132"/>
      <c r="DP101" s="2132"/>
      <c r="DQ101" s="2132"/>
      <c r="DR101" s="2132"/>
      <c r="DS101" s="2132"/>
      <c r="DT101" s="2132"/>
      <c r="DU101" s="2132"/>
      <c r="DV101" s="2132"/>
      <c r="DW101" s="2132"/>
      <c r="DX101" s="2132"/>
      <c r="DY101" s="2132"/>
      <c r="DZ101" s="2132"/>
      <c r="EA101" s="2132"/>
      <c r="EB101" s="2132"/>
      <c r="EC101" s="2132"/>
      <c r="ED101" s="2132"/>
      <c r="EE101" s="2132"/>
      <c r="EF101" s="2132"/>
      <c r="EG101" s="2132"/>
      <c r="EH101" s="2143"/>
      <c r="EI101" s="2144"/>
      <c r="EJ101" s="2145"/>
      <c r="EK101" s="2146"/>
    </row>
    <row r="102" spans="1:141" ht="4.5" customHeight="1">
      <c r="A102" s="2124" t="s">
        <v>424</v>
      </c>
      <c r="B102" s="2110"/>
      <c r="C102" s="2110"/>
      <c r="D102" s="2110"/>
      <c r="E102" s="2110"/>
      <c r="F102" s="2110"/>
      <c r="G102" s="2110"/>
      <c r="H102" s="2110"/>
      <c r="I102" s="2110"/>
      <c r="J102" s="2110"/>
      <c r="K102" s="2110"/>
      <c r="L102" s="2110"/>
      <c r="M102" s="2110"/>
      <c r="N102" s="2110"/>
      <c r="O102" s="2110"/>
      <c r="P102" s="2110"/>
      <c r="Q102" s="2110"/>
      <c r="R102" s="2110"/>
      <c r="S102" s="2110"/>
      <c r="T102" s="2110"/>
      <c r="U102" s="2110" t="s">
        <v>425</v>
      </c>
      <c r="V102" s="2110"/>
      <c r="W102" s="2110"/>
      <c r="X102" s="2110"/>
      <c r="Y102" s="2110"/>
      <c r="Z102" s="2110"/>
      <c r="AA102" s="2110"/>
      <c r="AB102" s="2110"/>
      <c r="AC102" s="2110"/>
      <c r="AD102" s="2110"/>
      <c r="AE102" s="2110"/>
      <c r="AF102" s="2110"/>
      <c r="AG102" s="2110"/>
      <c r="AH102" s="2110"/>
      <c r="AI102" s="2110"/>
      <c r="AJ102" s="2110"/>
      <c r="AK102" s="2110"/>
      <c r="AL102" s="2110"/>
      <c r="AM102" s="2110"/>
      <c r="AN102" s="2110" t="s">
        <v>426</v>
      </c>
      <c r="AO102" s="2110"/>
      <c r="AP102" s="2110"/>
      <c r="AQ102" s="2110"/>
      <c r="AR102" s="2110"/>
      <c r="AS102" s="2110"/>
      <c r="AT102" s="2110"/>
      <c r="AU102" s="2110"/>
      <c r="AV102" s="2110"/>
      <c r="AW102" s="2110"/>
      <c r="AX102" s="2110"/>
      <c r="AY102" s="2110"/>
      <c r="AZ102" s="2110"/>
      <c r="BA102" s="2110"/>
      <c r="BB102" s="2110"/>
      <c r="BC102" s="2110"/>
      <c r="BD102" s="2110"/>
      <c r="BE102" s="2110"/>
      <c r="BF102" s="2110"/>
      <c r="BG102" s="2110" t="s">
        <v>422</v>
      </c>
      <c r="BH102" s="2110"/>
      <c r="BI102" s="2110"/>
      <c r="BJ102" s="2110"/>
      <c r="BK102" s="2110"/>
      <c r="BL102" s="2110"/>
      <c r="BM102" s="2110"/>
      <c r="BN102" s="2110"/>
      <c r="BO102" s="2110"/>
      <c r="BP102" s="2110"/>
      <c r="BQ102" s="2110"/>
      <c r="BR102" s="2110"/>
      <c r="BS102" s="2110"/>
      <c r="BT102" s="2110"/>
      <c r="BU102" s="2110"/>
      <c r="BV102" s="2110"/>
      <c r="BW102" s="2110"/>
      <c r="BX102" s="2110"/>
      <c r="BY102" s="2111"/>
      <c r="CA102" s="2154"/>
      <c r="CB102" s="2155"/>
      <c r="CC102" s="2155"/>
      <c r="CD102" s="2155"/>
      <c r="CE102" s="2155"/>
      <c r="CF102" s="2159" t="s">
        <v>412</v>
      </c>
      <c r="CG102" s="2159"/>
      <c r="CH102" s="2159"/>
      <c r="CI102" s="2159"/>
      <c r="CJ102" s="2159"/>
      <c r="CK102" s="2159"/>
      <c r="CL102" s="2159"/>
      <c r="CM102" s="2159"/>
      <c r="CN102" s="2159"/>
      <c r="CO102" s="2159"/>
      <c r="CP102" s="2159"/>
      <c r="CQ102" s="2159"/>
      <c r="CR102" s="2159"/>
      <c r="CS102" s="2159"/>
      <c r="CT102" s="2159"/>
      <c r="CU102" s="2159"/>
      <c r="CV102" s="2159"/>
      <c r="CW102" s="2159"/>
      <c r="CX102" s="2159"/>
      <c r="CY102" s="2159"/>
      <c r="CZ102" s="2159"/>
      <c r="DA102" s="2159"/>
      <c r="DB102" s="2159"/>
      <c r="DC102" s="2163" t="s">
        <v>709</v>
      </c>
      <c r="DD102" s="2163"/>
      <c r="DE102" s="2163"/>
      <c r="DF102" s="2163"/>
      <c r="DG102" s="2163"/>
      <c r="DH102" s="2163"/>
      <c r="DI102" s="2132"/>
      <c r="DJ102" s="2132"/>
      <c r="DK102" s="2132"/>
      <c r="DL102" s="2132"/>
      <c r="DM102" s="2132"/>
      <c r="DN102" s="2132"/>
      <c r="DO102" s="2132"/>
      <c r="DP102" s="2132"/>
      <c r="DQ102" s="2132"/>
      <c r="DR102" s="2132"/>
      <c r="DS102" s="2132"/>
      <c r="DT102" s="2132"/>
      <c r="DU102" s="2132"/>
      <c r="DV102" s="2132"/>
      <c r="DW102" s="2132"/>
      <c r="DX102" s="2132"/>
      <c r="DY102" s="2132"/>
      <c r="DZ102" s="2132"/>
      <c r="EA102" s="2132"/>
      <c r="EB102" s="2132"/>
      <c r="EC102" s="2132"/>
      <c r="ED102" s="2132"/>
      <c r="EE102" s="2132"/>
      <c r="EF102" s="2132"/>
      <c r="EG102" s="2132"/>
      <c r="EH102" s="2143"/>
      <c r="EI102" s="2144"/>
      <c r="EJ102" s="2145"/>
      <c r="EK102" s="2146"/>
    </row>
    <row r="103" spans="1:141" ht="4.5" customHeight="1">
      <c r="A103" s="2125"/>
      <c r="B103" s="2093"/>
      <c r="C103" s="2093"/>
      <c r="D103" s="2093"/>
      <c r="E103" s="2093"/>
      <c r="F103" s="2093"/>
      <c r="G103" s="2093"/>
      <c r="H103" s="2093"/>
      <c r="I103" s="2093"/>
      <c r="J103" s="2093"/>
      <c r="K103" s="2093"/>
      <c r="L103" s="2093"/>
      <c r="M103" s="2093"/>
      <c r="N103" s="2093"/>
      <c r="O103" s="2093"/>
      <c r="P103" s="2093"/>
      <c r="Q103" s="2093"/>
      <c r="R103" s="2093"/>
      <c r="S103" s="2093"/>
      <c r="T103" s="2093"/>
      <c r="U103" s="2093"/>
      <c r="V103" s="2093"/>
      <c r="W103" s="2093"/>
      <c r="X103" s="2093"/>
      <c r="Y103" s="2093"/>
      <c r="Z103" s="2093"/>
      <c r="AA103" s="2093"/>
      <c r="AB103" s="2093"/>
      <c r="AC103" s="2093"/>
      <c r="AD103" s="2093"/>
      <c r="AE103" s="2093"/>
      <c r="AF103" s="2093"/>
      <c r="AG103" s="2093"/>
      <c r="AH103" s="2093"/>
      <c r="AI103" s="2093"/>
      <c r="AJ103" s="2093"/>
      <c r="AK103" s="2093"/>
      <c r="AL103" s="2093"/>
      <c r="AM103" s="2093"/>
      <c r="AN103" s="2093"/>
      <c r="AO103" s="2093"/>
      <c r="AP103" s="2093"/>
      <c r="AQ103" s="2093"/>
      <c r="AR103" s="2093"/>
      <c r="AS103" s="2093"/>
      <c r="AT103" s="2093"/>
      <c r="AU103" s="2093"/>
      <c r="AV103" s="2093"/>
      <c r="AW103" s="2093"/>
      <c r="AX103" s="2093"/>
      <c r="AY103" s="2093"/>
      <c r="AZ103" s="2093"/>
      <c r="BA103" s="2093"/>
      <c r="BB103" s="2093"/>
      <c r="BC103" s="2093"/>
      <c r="BD103" s="2093"/>
      <c r="BE103" s="2093"/>
      <c r="BF103" s="2093"/>
      <c r="BG103" s="2093"/>
      <c r="BH103" s="2093"/>
      <c r="BI103" s="2093"/>
      <c r="BJ103" s="2093"/>
      <c r="BK103" s="2093"/>
      <c r="BL103" s="2093"/>
      <c r="BM103" s="2093"/>
      <c r="BN103" s="2093"/>
      <c r="BO103" s="2093"/>
      <c r="BP103" s="2093"/>
      <c r="BQ103" s="2093"/>
      <c r="BR103" s="2093"/>
      <c r="BS103" s="2093"/>
      <c r="BT103" s="2093"/>
      <c r="BU103" s="2093"/>
      <c r="BV103" s="2093"/>
      <c r="BW103" s="2093"/>
      <c r="BX103" s="2093"/>
      <c r="BY103" s="2094"/>
      <c r="CA103" s="2154"/>
      <c r="CB103" s="2155"/>
      <c r="CC103" s="2155"/>
      <c r="CD103" s="2155"/>
      <c r="CE103" s="2155"/>
      <c r="CF103" s="2159"/>
      <c r="CG103" s="2159"/>
      <c r="CH103" s="2159"/>
      <c r="CI103" s="2159"/>
      <c r="CJ103" s="2159"/>
      <c r="CK103" s="2159"/>
      <c r="CL103" s="2159"/>
      <c r="CM103" s="2159"/>
      <c r="CN103" s="2159"/>
      <c r="CO103" s="2159"/>
      <c r="CP103" s="2159"/>
      <c r="CQ103" s="2159"/>
      <c r="CR103" s="2159"/>
      <c r="CS103" s="2159"/>
      <c r="CT103" s="2159"/>
      <c r="CU103" s="2159"/>
      <c r="CV103" s="2159"/>
      <c r="CW103" s="2159"/>
      <c r="CX103" s="2159"/>
      <c r="CY103" s="2159"/>
      <c r="CZ103" s="2159"/>
      <c r="DA103" s="2159"/>
      <c r="DB103" s="2159"/>
      <c r="DC103" s="2163"/>
      <c r="DD103" s="2163"/>
      <c r="DE103" s="2163"/>
      <c r="DF103" s="2163"/>
      <c r="DG103" s="2163"/>
      <c r="DH103" s="2163"/>
      <c r="DI103" s="2132"/>
      <c r="DJ103" s="2132"/>
      <c r="DK103" s="2132"/>
      <c r="DL103" s="2132"/>
      <c r="DM103" s="2132"/>
      <c r="DN103" s="2132"/>
      <c r="DO103" s="2132"/>
      <c r="DP103" s="2132"/>
      <c r="DQ103" s="2132"/>
      <c r="DR103" s="2132"/>
      <c r="DS103" s="2132"/>
      <c r="DT103" s="2132"/>
      <c r="DU103" s="2132"/>
      <c r="DV103" s="2132"/>
      <c r="DW103" s="2132"/>
      <c r="DX103" s="2132"/>
      <c r="DY103" s="2132"/>
      <c r="DZ103" s="2132"/>
      <c r="EA103" s="2132"/>
      <c r="EB103" s="2132"/>
      <c r="EC103" s="2132"/>
      <c r="ED103" s="2132"/>
      <c r="EE103" s="2132"/>
      <c r="EF103" s="2132"/>
      <c r="EG103" s="2132"/>
      <c r="EH103" s="2143"/>
      <c r="EI103" s="2144"/>
      <c r="EJ103" s="2145"/>
      <c r="EK103" s="2146"/>
    </row>
    <row r="104" spans="1:141" ht="4.5" customHeight="1">
      <c r="A104" s="2125"/>
      <c r="B104" s="2093"/>
      <c r="C104" s="2093"/>
      <c r="D104" s="2093"/>
      <c r="E104" s="2093"/>
      <c r="F104" s="2093"/>
      <c r="G104" s="2093"/>
      <c r="H104" s="2093"/>
      <c r="I104" s="2093"/>
      <c r="J104" s="2093"/>
      <c r="K104" s="2093"/>
      <c r="L104" s="2093"/>
      <c r="M104" s="2093"/>
      <c r="N104" s="2093"/>
      <c r="O104" s="2093"/>
      <c r="P104" s="2093"/>
      <c r="Q104" s="2093"/>
      <c r="R104" s="2093"/>
      <c r="S104" s="2093"/>
      <c r="T104" s="2093"/>
      <c r="U104" s="2093"/>
      <c r="V104" s="2093"/>
      <c r="W104" s="2093"/>
      <c r="X104" s="2093"/>
      <c r="Y104" s="2093"/>
      <c r="Z104" s="2093"/>
      <c r="AA104" s="2093"/>
      <c r="AB104" s="2093"/>
      <c r="AC104" s="2093"/>
      <c r="AD104" s="2093"/>
      <c r="AE104" s="2093"/>
      <c r="AF104" s="2093"/>
      <c r="AG104" s="2093"/>
      <c r="AH104" s="2093"/>
      <c r="AI104" s="2093"/>
      <c r="AJ104" s="2093"/>
      <c r="AK104" s="2093"/>
      <c r="AL104" s="2093"/>
      <c r="AM104" s="2093"/>
      <c r="AN104" s="2093"/>
      <c r="AO104" s="2093"/>
      <c r="AP104" s="2093"/>
      <c r="AQ104" s="2093"/>
      <c r="AR104" s="2093"/>
      <c r="AS104" s="2093"/>
      <c r="AT104" s="2093"/>
      <c r="AU104" s="2093"/>
      <c r="AV104" s="2093"/>
      <c r="AW104" s="2093"/>
      <c r="AX104" s="2093"/>
      <c r="AY104" s="2093"/>
      <c r="AZ104" s="2093"/>
      <c r="BA104" s="2093"/>
      <c r="BB104" s="2093"/>
      <c r="BC104" s="2093"/>
      <c r="BD104" s="2093"/>
      <c r="BE104" s="2093"/>
      <c r="BF104" s="2093"/>
      <c r="BG104" s="2093"/>
      <c r="BH104" s="2093"/>
      <c r="BI104" s="2093"/>
      <c r="BJ104" s="2093"/>
      <c r="BK104" s="2093"/>
      <c r="BL104" s="2093"/>
      <c r="BM104" s="2093"/>
      <c r="BN104" s="2093"/>
      <c r="BO104" s="2093"/>
      <c r="BP104" s="2093"/>
      <c r="BQ104" s="2093"/>
      <c r="BR104" s="2093"/>
      <c r="BS104" s="2093"/>
      <c r="BT104" s="2093"/>
      <c r="BU104" s="2093"/>
      <c r="BV104" s="2093"/>
      <c r="BW104" s="2093"/>
      <c r="BX104" s="2093"/>
      <c r="BY104" s="2094"/>
      <c r="CA104" s="2154"/>
      <c r="CB104" s="2155"/>
      <c r="CC104" s="2155"/>
      <c r="CD104" s="2155"/>
      <c r="CE104" s="2155"/>
      <c r="CF104" s="2159"/>
      <c r="CG104" s="2159"/>
      <c r="CH104" s="2159"/>
      <c r="CI104" s="2159"/>
      <c r="CJ104" s="2159"/>
      <c r="CK104" s="2159"/>
      <c r="CL104" s="2159"/>
      <c r="CM104" s="2159"/>
      <c r="CN104" s="2159"/>
      <c r="CO104" s="2159"/>
      <c r="CP104" s="2159"/>
      <c r="CQ104" s="2159"/>
      <c r="CR104" s="2159"/>
      <c r="CS104" s="2159"/>
      <c r="CT104" s="2159"/>
      <c r="CU104" s="2159"/>
      <c r="CV104" s="2159"/>
      <c r="CW104" s="2159"/>
      <c r="CX104" s="2159"/>
      <c r="CY104" s="2159"/>
      <c r="CZ104" s="2159"/>
      <c r="DA104" s="2159"/>
      <c r="DB104" s="2159"/>
      <c r="DC104" s="2163"/>
      <c r="DD104" s="2163"/>
      <c r="DE104" s="2163"/>
      <c r="DF104" s="2163"/>
      <c r="DG104" s="2163"/>
      <c r="DH104" s="2163"/>
      <c r="DI104" s="2132"/>
      <c r="DJ104" s="2132"/>
      <c r="DK104" s="2132"/>
      <c r="DL104" s="2132"/>
      <c r="DM104" s="2132"/>
      <c r="DN104" s="2132"/>
      <c r="DO104" s="2132"/>
      <c r="DP104" s="2132"/>
      <c r="DQ104" s="2132"/>
      <c r="DR104" s="2132"/>
      <c r="DS104" s="2132"/>
      <c r="DT104" s="2132"/>
      <c r="DU104" s="2132"/>
      <c r="DV104" s="2132"/>
      <c r="DW104" s="2132"/>
      <c r="DX104" s="2132"/>
      <c r="DY104" s="2132"/>
      <c r="DZ104" s="2132"/>
      <c r="EA104" s="2132"/>
      <c r="EB104" s="2132"/>
      <c r="EC104" s="2132"/>
      <c r="ED104" s="2132"/>
      <c r="EE104" s="2132"/>
      <c r="EF104" s="2132"/>
      <c r="EG104" s="2132"/>
      <c r="EH104" s="2143"/>
      <c r="EI104" s="2144"/>
      <c r="EJ104" s="2145"/>
      <c r="EK104" s="2146"/>
    </row>
    <row r="105" spans="1:141" ht="4.5" customHeight="1">
      <c r="A105" s="2125"/>
      <c r="B105" s="2093"/>
      <c r="C105" s="2093"/>
      <c r="D105" s="2093"/>
      <c r="E105" s="2093"/>
      <c r="F105" s="2093"/>
      <c r="G105" s="2093"/>
      <c r="H105" s="2093"/>
      <c r="I105" s="2093"/>
      <c r="J105" s="2093"/>
      <c r="K105" s="2093"/>
      <c r="L105" s="2093"/>
      <c r="M105" s="2093"/>
      <c r="N105" s="2093"/>
      <c r="O105" s="2093"/>
      <c r="P105" s="2093"/>
      <c r="Q105" s="2093"/>
      <c r="R105" s="2093"/>
      <c r="S105" s="2093"/>
      <c r="T105" s="2093"/>
      <c r="U105" s="2093"/>
      <c r="V105" s="2093"/>
      <c r="W105" s="2093"/>
      <c r="X105" s="2093"/>
      <c r="Y105" s="2093"/>
      <c r="Z105" s="2093"/>
      <c r="AA105" s="2093"/>
      <c r="AB105" s="2093"/>
      <c r="AC105" s="2093"/>
      <c r="AD105" s="2093"/>
      <c r="AE105" s="2093"/>
      <c r="AF105" s="2093"/>
      <c r="AG105" s="2093"/>
      <c r="AH105" s="2093"/>
      <c r="AI105" s="2093"/>
      <c r="AJ105" s="2093"/>
      <c r="AK105" s="2093"/>
      <c r="AL105" s="2093"/>
      <c r="AM105" s="2093"/>
      <c r="AN105" s="2093"/>
      <c r="AO105" s="2093"/>
      <c r="AP105" s="2093"/>
      <c r="AQ105" s="2093"/>
      <c r="AR105" s="2093"/>
      <c r="AS105" s="2093"/>
      <c r="AT105" s="2093"/>
      <c r="AU105" s="2093"/>
      <c r="AV105" s="2093"/>
      <c r="AW105" s="2093"/>
      <c r="AX105" s="2093"/>
      <c r="AY105" s="2093"/>
      <c r="AZ105" s="2093"/>
      <c r="BA105" s="2093"/>
      <c r="BB105" s="2093"/>
      <c r="BC105" s="2093"/>
      <c r="BD105" s="2093"/>
      <c r="BE105" s="2093"/>
      <c r="BF105" s="2093"/>
      <c r="BG105" s="2093"/>
      <c r="BH105" s="2093"/>
      <c r="BI105" s="2093"/>
      <c r="BJ105" s="2093"/>
      <c r="BK105" s="2093"/>
      <c r="BL105" s="2093"/>
      <c r="BM105" s="2093"/>
      <c r="BN105" s="2093"/>
      <c r="BO105" s="2093"/>
      <c r="BP105" s="2093"/>
      <c r="BQ105" s="2093"/>
      <c r="BR105" s="2093"/>
      <c r="BS105" s="2093"/>
      <c r="BT105" s="2093"/>
      <c r="BU105" s="2093"/>
      <c r="BV105" s="2093"/>
      <c r="BW105" s="2093"/>
      <c r="BX105" s="2093"/>
      <c r="BY105" s="2094"/>
      <c r="CA105" s="2154"/>
      <c r="CB105" s="2155"/>
      <c r="CC105" s="2155"/>
      <c r="CD105" s="2155"/>
      <c r="CE105" s="2155"/>
      <c r="CF105" s="2159"/>
      <c r="CG105" s="2159"/>
      <c r="CH105" s="2159"/>
      <c r="CI105" s="2159"/>
      <c r="CJ105" s="2159"/>
      <c r="CK105" s="2159"/>
      <c r="CL105" s="2159"/>
      <c r="CM105" s="2159"/>
      <c r="CN105" s="2159"/>
      <c r="CO105" s="2159"/>
      <c r="CP105" s="2159"/>
      <c r="CQ105" s="2159"/>
      <c r="CR105" s="2159"/>
      <c r="CS105" s="2159"/>
      <c r="CT105" s="2159"/>
      <c r="CU105" s="2159"/>
      <c r="CV105" s="2159"/>
      <c r="CW105" s="2159"/>
      <c r="CX105" s="2159"/>
      <c r="CY105" s="2159"/>
      <c r="CZ105" s="2159"/>
      <c r="DA105" s="2159"/>
      <c r="DB105" s="2159"/>
      <c r="DC105" s="2163"/>
      <c r="DD105" s="2163"/>
      <c r="DE105" s="2163"/>
      <c r="DF105" s="2163"/>
      <c r="DG105" s="2163"/>
      <c r="DH105" s="2163"/>
      <c r="DI105" s="2132"/>
      <c r="DJ105" s="2132"/>
      <c r="DK105" s="2132"/>
      <c r="DL105" s="2132"/>
      <c r="DM105" s="2132"/>
      <c r="DN105" s="2132"/>
      <c r="DO105" s="2132"/>
      <c r="DP105" s="2132"/>
      <c r="DQ105" s="2132"/>
      <c r="DR105" s="2132"/>
      <c r="DS105" s="2132"/>
      <c r="DT105" s="2132"/>
      <c r="DU105" s="2132"/>
      <c r="DV105" s="2132"/>
      <c r="DW105" s="2132"/>
      <c r="DX105" s="2132"/>
      <c r="DY105" s="2132"/>
      <c r="DZ105" s="2132"/>
      <c r="EA105" s="2132"/>
      <c r="EB105" s="2132"/>
      <c r="EC105" s="2132"/>
      <c r="ED105" s="2132"/>
      <c r="EE105" s="2132"/>
      <c r="EF105" s="2132"/>
      <c r="EG105" s="2132"/>
      <c r="EH105" s="2143"/>
      <c r="EI105" s="2144"/>
      <c r="EJ105" s="2145"/>
      <c r="EK105" s="2146"/>
    </row>
    <row r="106" spans="1:141" ht="4.5" customHeight="1">
      <c r="A106" s="2125"/>
      <c r="B106" s="2093"/>
      <c r="C106" s="2093"/>
      <c r="D106" s="2093"/>
      <c r="E106" s="2093"/>
      <c r="F106" s="2093"/>
      <c r="G106" s="2093"/>
      <c r="H106" s="2093"/>
      <c r="I106" s="2093"/>
      <c r="J106" s="2093"/>
      <c r="K106" s="2093"/>
      <c r="L106" s="2093"/>
      <c r="M106" s="2093"/>
      <c r="N106" s="2093"/>
      <c r="O106" s="2093"/>
      <c r="P106" s="2093"/>
      <c r="Q106" s="2093"/>
      <c r="R106" s="2093"/>
      <c r="S106" s="2093"/>
      <c r="T106" s="2093"/>
      <c r="U106" s="2093"/>
      <c r="V106" s="2093"/>
      <c r="W106" s="2093"/>
      <c r="X106" s="2093"/>
      <c r="Y106" s="2093"/>
      <c r="Z106" s="2093"/>
      <c r="AA106" s="2093"/>
      <c r="AB106" s="2093"/>
      <c r="AC106" s="2093"/>
      <c r="AD106" s="2093"/>
      <c r="AE106" s="2093"/>
      <c r="AF106" s="2093"/>
      <c r="AG106" s="2093"/>
      <c r="AH106" s="2093"/>
      <c r="AI106" s="2093"/>
      <c r="AJ106" s="2093"/>
      <c r="AK106" s="2093"/>
      <c r="AL106" s="2093"/>
      <c r="AM106" s="2093"/>
      <c r="AN106" s="2093"/>
      <c r="AO106" s="2093"/>
      <c r="AP106" s="2093"/>
      <c r="AQ106" s="2093"/>
      <c r="AR106" s="2093"/>
      <c r="AS106" s="2093"/>
      <c r="AT106" s="2093"/>
      <c r="AU106" s="2093"/>
      <c r="AV106" s="2093"/>
      <c r="AW106" s="2093"/>
      <c r="AX106" s="2093"/>
      <c r="AY106" s="2093"/>
      <c r="AZ106" s="2093"/>
      <c r="BA106" s="2093"/>
      <c r="BB106" s="2093"/>
      <c r="BC106" s="2093"/>
      <c r="BD106" s="2093"/>
      <c r="BE106" s="2093"/>
      <c r="BF106" s="2093"/>
      <c r="BG106" s="2093"/>
      <c r="BH106" s="2093"/>
      <c r="BI106" s="2093"/>
      <c r="BJ106" s="2093"/>
      <c r="BK106" s="2093"/>
      <c r="BL106" s="2093"/>
      <c r="BM106" s="2093"/>
      <c r="BN106" s="2093"/>
      <c r="BO106" s="2093"/>
      <c r="BP106" s="2093"/>
      <c r="BQ106" s="2093"/>
      <c r="BR106" s="2093"/>
      <c r="BS106" s="2093"/>
      <c r="BT106" s="2093"/>
      <c r="BU106" s="2093"/>
      <c r="BV106" s="2093"/>
      <c r="BW106" s="2093"/>
      <c r="BX106" s="2093"/>
      <c r="BY106" s="2094"/>
      <c r="CA106" s="2154"/>
      <c r="CB106" s="2155"/>
      <c r="CC106" s="2155"/>
      <c r="CD106" s="2155"/>
      <c r="CE106" s="2155"/>
      <c r="CF106" s="2159"/>
      <c r="CG106" s="2159"/>
      <c r="CH106" s="2159"/>
      <c r="CI106" s="2159"/>
      <c r="CJ106" s="2159"/>
      <c r="CK106" s="2159"/>
      <c r="CL106" s="2159"/>
      <c r="CM106" s="2159"/>
      <c r="CN106" s="2159"/>
      <c r="CO106" s="2159"/>
      <c r="CP106" s="2159"/>
      <c r="CQ106" s="2159"/>
      <c r="CR106" s="2159"/>
      <c r="CS106" s="2159"/>
      <c r="CT106" s="2159"/>
      <c r="CU106" s="2159"/>
      <c r="CV106" s="2159"/>
      <c r="CW106" s="2159"/>
      <c r="CX106" s="2159"/>
      <c r="CY106" s="2159"/>
      <c r="CZ106" s="2159"/>
      <c r="DA106" s="2159"/>
      <c r="DB106" s="2159"/>
      <c r="DC106" s="2163"/>
      <c r="DD106" s="2163"/>
      <c r="DE106" s="2163"/>
      <c r="DF106" s="2163"/>
      <c r="DG106" s="2163"/>
      <c r="DH106" s="2163"/>
      <c r="DI106" s="2132"/>
      <c r="DJ106" s="2132"/>
      <c r="DK106" s="2132"/>
      <c r="DL106" s="2132"/>
      <c r="DM106" s="2132"/>
      <c r="DN106" s="2132"/>
      <c r="DO106" s="2132"/>
      <c r="DP106" s="2132"/>
      <c r="DQ106" s="2132"/>
      <c r="DR106" s="2132"/>
      <c r="DS106" s="2132"/>
      <c r="DT106" s="2132"/>
      <c r="DU106" s="2132"/>
      <c r="DV106" s="2132"/>
      <c r="DW106" s="2132"/>
      <c r="DX106" s="2132"/>
      <c r="DY106" s="2132"/>
      <c r="DZ106" s="2132"/>
      <c r="EA106" s="2132"/>
      <c r="EB106" s="2132"/>
      <c r="EC106" s="2132"/>
      <c r="ED106" s="2132"/>
      <c r="EE106" s="2132"/>
      <c r="EF106" s="2132"/>
      <c r="EG106" s="2132"/>
      <c r="EH106" s="2143"/>
      <c r="EI106" s="2144"/>
      <c r="EJ106" s="2145"/>
      <c r="EK106" s="2146"/>
    </row>
    <row r="107" spans="1:141" ht="4.5" customHeight="1">
      <c r="A107" s="2115"/>
      <c r="B107" s="2076"/>
      <c r="C107" s="2076"/>
      <c r="D107" s="2076"/>
      <c r="E107" s="2076"/>
      <c r="F107" s="2076"/>
      <c r="G107" s="2076"/>
      <c r="H107" s="2076"/>
      <c r="I107" s="2076"/>
      <c r="J107" s="2076"/>
      <c r="K107" s="2076"/>
      <c r="L107" s="2076"/>
      <c r="M107" s="2076"/>
      <c r="N107" s="2076"/>
      <c r="O107" s="2076"/>
      <c r="P107" s="2076"/>
      <c r="Q107" s="2076"/>
      <c r="R107" s="2076"/>
      <c r="S107" s="2076"/>
      <c r="T107" s="2076"/>
      <c r="U107" s="2076"/>
      <c r="V107" s="2076"/>
      <c r="W107" s="2076"/>
      <c r="X107" s="2076"/>
      <c r="Y107" s="2076"/>
      <c r="Z107" s="2076"/>
      <c r="AA107" s="2076"/>
      <c r="AB107" s="2076"/>
      <c r="AC107" s="2076"/>
      <c r="AD107" s="2076"/>
      <c r="AE107" s="2076"/>
      <c r="AF107" s="2076"/>
      <c r="AG107" s="2076"/>
      <c r="AH107" s="2076"/>
      <c r="AI107" s="2076"/>
      <c r="AJ107" s="2076"/>
      <c r="AK107" s="2076"/>
      <c r="AL107" s="2076"/>
      <c r="AM107" s="2076"/>
      <c r="AN107" s="2076"/>
      <c r="AO107" s="2076"/>
      <c r="AP107" s="2076"/>
      <c r="AQ107" s="2076"/>
      <c r="AR107" s="2076"/>
      <c r="AS107" s="2076"/>
      <c r="AT107" s="2076"/>
      <c r="AU107" s="2076"/>
      <c r="AV107" s="2076"/>
      <c r="AW107" s="2076"/>
      <c r="AX107" s="2076"/>
      <c r="AY107" s="2076"/>
      <c r="AZ107" s="2076"/>
      <c r="BA107" s="2076"/>
      <c r="BB107" s="2076"/>
      <c r="BC107" s="2077"/>
      <c r="BD107" s="2095" t="s">
        <v>402</v>
      </c>
      <c r="BE107" s="2096"/>
      <c r="BF107" s="2096"/>
      <c r="BG107" s="2076"/>
      <c r="BH107" s="2076"/>
      <c r="BI107" s="2076"/>
      <c r="BJ107" s="2076"/>
      <c r="BK107" s="2076"/>
      <c r="BL107" s="2076"/>
      <c r="BM107" s="2076"/>
      <c r="BN107" s="2076"/>
      <c r="BO107" s="2076"/>
      <c r="BP107" s="2076"/>
      <c r="BQ107" s="2076"/>
      <c r="BR107" s="2076"/>
      <c r="BS107" s="2076"/>
      <c r="BT107" s="2076"/>
      <c r="BU107" s="2076"/>
      <c r="BV107" s="2077"/>
      <c r="BW107" s="2103" t="s">
        <v>402</v>
      </c>
      <c r="BX107" s="2104"/>
      <c r="BY107" s="2105"/>
      <c r="CA107" s="2154"/>
      <c r="CB107" s="2155"/>
      <c r="CC107" s="2155"/>
      <c r="CD107" s="2155"/>
      <c r="CE107" s="2155"/>
      <c r="CF107" s="2174" t="s">
        <v>413</v>
      </c>
      <c r="CG107" s="2174"/>
      <c r="CH107" s="2174"/>
      <c r="CI107" s="2174"/>
      <c r="CJ107" s="2174"/>
      <c r="CK107" s="2174"/>
      <c r="CL107" s="2174"/>
      <c r="CM107" s="2174"/>
      <c r="CN107" s="2174"/>
      <c r="CO107" s="2174"/>
      <c r="CP107" s="2174"/>
      <c r="CQ107" s="2174"/>
      <c r="CR107" s="2174"/>
      <c r="CS107" s="2174"/>
      <c r="CT107" s="2174"/>
      <c r="CU107" s="2174"/>
      <c r="CV107" s="2174"/>
      <c r="CW107" s="2174"/>
      <c r="CX107" s="2174"/>
      <c r="CY107" s="2174"/>
      <c r="CZ107" s="2174"/>
      <c r="DA107" s="2174"/>
      <c r="DB107" s="2174"/>
      <c r="DC107" s="2163" t="s">
        <v>710</v>
      </c>
      <c r="DD107" s="2163"/>
      <c r="DE107" s="2163"/>
      <c r="DF107" s="2163"/>
      <c r="DG107" s="2163"/>
      <c r="DH107" s="2163"/>
      <c r="DI107" s="2132"/>
      <c r="DJ107" s="2132"/>
      <c r="DK107" s="2132"/>
      <c r="DL107" s="2132"/>
      <c r="DM107" s="2132"/>
      <c r="DN107" s="2132"/>
      <c r="DO107" s="2132"/>
      <c r="DP107" s="2132"/>
      <c r="DQ107" s="2132"/>
      <c r="DR107" s="2132"/>
      <c r="DS107" s="2132"/>
      <c r="DT107" s="2132"/>
      <c r="DU107" s="2132"/>
      <c r="DV107" s="2132"/>
      <c r="DW107" s="2132"/>
      <c r="DX107" s="2132"/>
      <c r="DY107" s="2132"/>
      <c r="DZ107" s="2132"/>
      <c r="EA107" s="2132"/>
      <c r="EB107" s="2132"/>
      <c r="EC107" s="2132"/>
      <c r="ED107" s="2132"/>
      <c r="EE107" s="2132"/>
      <c r="EF107" s="2132"/>
      <c r="EG107" s="2132"/>
      <c r="EH107" s="2143"/>
      <c r="EI107" s="2144"/>
      <c r="EJ107" s="2145"/>
      <c r="EK107" s="2146"/>
    </row>
    <row r="108" spans="1:141" ht="4.5" customHeight="1">
      <c r="A108" s="2115"/>
      <c r="B108" s="2076"/>
      <c r="C108" s="2076"/>
      <c r="D108" s="2076"/>
      <c r="E108" s="2076"/>
      <c r="F108" s="2076"/>
      <c r="G108" s="2076"/>
      <c r="H108" s="2076"/>
      <c r="I108" s="2076"/>
      <c r="J108" s="2076"/>
      <c r="K108" s="2076"/>
      <c r="L108" s="2076"/>
      <c r="M108" s="2076"/>
      <c r="N108" s="2076"/>
      <c r="O108" s="2076"/>
      <c r="P108" s="2076"/>
      <c r="Q108" s="2076"/>
      <c r="R108" s="2076"/>
      <c r="S108" s="2076"/>
      <c r="T108" s="2076"/>
      <c r="U108" s="2076"/>
      <c r="V108" s="2076"/>
      <c r="W108" s="2076"/>
      <c r="X108" s="2076"/>
      <c r="Y108" s="2076"/>
      <c r="Z108" s="2076"/>
      <c r="AA108" s="2076"/>
      <c r="AB108" s="2076"/>
      <c r="AC108" s="2076"/>
      <c r="AD108" s="2076"/>
      <c r="AE108" s="2076"/>
      <c r="AF108" s="2076"/>
      <c r="AG108" s="2076"/>
      <c r="AH108" s="2076"/>
      <c r="AI108" s="2076"/>
      <c r="AJ108" s="2076"/>
      <c r="AK108" s="2076"/>
      <c r="AL108" s="2076"/>
      <c r="AM108" s="2076"/>
      <c r="AN108" s="2076"/>
      <c r="AO108" s="2076"/>
      <c r="AP108" s="2076"/>
      <c r="AQ108" s="2076"/>
      <c r="AR108" s="2076"/>
      <c r="AS108" s="2076"/>
      <c r="AT108" s="2076"/>
      <c r="AU108" s="2076"/>
      <c r="AV108" s="2076"/>
      <c r="AW108" s="2076"/>
      <c r="AX108" s="2076"/>
      <c r="AY108" s="2076"/>
      <c r="AZ108" s="2076"/>
      <c r="BA108" s="2076"/>
      <c r="BB108" s="2076"/>
      <c r="BC108" s="2077"/>
      <c r="BD108" s="2095"/>
      <c r="BE108" s="2096"/>
      <c r="BF108" s="2096"/>
      <c r="BG108" s="2076"/>
      <c r="BH108" s="2076"/>
      <c r="BI108" s="2076"/>
      <c r="BJ108" s="2076"/>
      <c r="BK108" s="2076"/>
      <c r="BL108" s="2076"/>
      <c r="BM108" s="2076"/>
      <c r="BN108" s="2076"/>
      <c r="BO108" s="2076"/>
      <c r="BP108" s="2076"/>
      <c r="BQ108" s="2076"/>
      <c r="BR108" s="2076"/>
      <c r="BS108" s="2076"/>
      <c r="BT108" s="2076"/>
      <c r="BU108" s="2076"/>
      <c r="BV108" s="2077"/>
      <c r="BW108" s="2103"/>
      <c r="BX108" s="2104"/>
      <c r="BY108" s="2105"/>
      <c r="CA108" s="2154"/>
      <c r="CB108" s="2155"/>
      <c r="CC108" s="2155"/>
      <c r="CD108" s="2155"/>
      <c r="CE108" s="2155"/>
      <c r="CF108" s="2174"/>
      <c r="CG108" s="2174"/>
      <c r="CH108" s="2174"/>
      <c r="CI108" s="2174"/>
      <c r="CJ108" s="2174"/>
      <c r="CK108" s="2174"/>
      <c r="CL108" s="2174"/>
      <c r="CM108" s="2174"/>
      <c r="CN108" s="2174"/>
      <c r="CO108" s="2174"/>
      <c r="CP108" s="2174"/>
      <c r="CQ108" s="2174"/>
      <c r="CR108" s="2174"/>
      <c r="CS108" s="2174"/>
      <c r="CT108" s="2174"/>
      <c r="CU108" s="2174"/>
      <c r="CV108" s="2174"/>
      <c r="CW108" s="2174"/>
      <c r="CX108" s="2174"/>
      <c r="CY108" s="2174"/>
      <c r="CZ108" s="2174"/>
      <c r="DA108" s="2174"/>
      <c r="DB108" s="2174"/>
      <c r="DC108" s="2163"/>
      <c r="DD108" s="2163"/>
      <c r="DE108" s="2163"/>
      <c r="DF108" s="2163"/>
      <c r="DG108" s="2163"/>
      <c r="DH108" s="2163"/>
      <c r="DI108" s="2132"/>
      <c r="DJ108" s="2132"/>
      <c r="DK108" s="2132"/>
      <c r="DL108" s="2132"/>
      <c r="DM108" s="2132"/>
      <c r="DN108" s="2132"/>
      <c r="DO108" s="2132"/>
      <c r="DP108" s="2132"/>
      <c r="DQ108" s="2132"/>
      <c r="DR108" s="2132"/>
      <c r="DS108" s="2132"/>
      <c r="DT108" s="2132"/>
      <c r="DU108" s="2132"/>
      <c r="DV108" s="2132"/>
      <c r="DW108" s="2132"/>
      <c r="DX108" s="2132"/>
      <c r="DY108" s="2132"/>
      <c r="DZ108" s="2132"/>
      <c r="EA108" s="2132"/>
      <c r="EB108" s="2132"/>
      <c r="EC108" s="2132"/>
      <c r="ED108" s="2132"/>
      <c r="EE108" s="2132"/>
      <c r="EF108" s="2132"/>
      <c r="EG108" s="2132"/>
      <c r="EH108" s="2143"/>
      <c r="EI108" s="2144"/>
      <c r="EJ108" s="2145"/>
      <c r="EK108" s="2146"/>
    </row>
    <row r="109" spans="1:141" ht="4.5" customHeight="1">
      <c r="A109" s="2115"/>
      <c r="B109" s="2076"/>
      <c r="C109" s="2076"/>
      <c r="D109" s="2076"/>
      <c r="E109" s="2076"/>
      <c r="F109" s="2076"/>
      <c r="G109" s="2076"/>
      <c r="H109" s="2076"/>
      <c r="I109" s="2076"/>
      <c r="J109" s="2076"/>
      <c r="K109" s="2076"/>
      <c r="L109" s="2076"/>
      <c r="M109" s="2076"/>
      <c r="N109" s="2076"/>
      <c r="O109" s="2076"/>
      <c r="P109" s="2076"/>
      <c r="Q109" s="2076"/>
      <c r="R109" s="2076"/>
      <c r="S109" s="2076"/>
      <c r="T109" s="2076"/>
      <c r="U109" s="2076"/>
      <c r="V109" s="2076"/>
      <c r="W109" s="2076"/>
      <c r="X109" s="2076"/>
      <c r="Y109" s="2076"/>
      <c r="Z109" s="2076"/>
      <c r="AA109" s="2076"/>
      <c r="AB109" s="2076"/>
      <c r="AC109" s="2076"/>
      <c r="AD109" s="2076"/>
      <c r="AE109" s="2076"/>
      <c r="AF109" s="2076"/>
      <c r="AG109" s="2076"/>
      <c r="AH109" s="2076"/>
      <c r="AI109" s="2076"/>
      <c r="AJ109" s="2076"/>
      <c r="AK109" s="2076"/>
      <c r="AL109" s="2076"/>
      <c r="AM109" s="2076"/>
      <c r="AN109" s="2076"/>
      <c r="AO109" s="2076"/>
      <c r="AP109" s="2076"/>
      <c r="AQ109" s="2076"/>
      <c r="AR109" s="2076"/>
      <c r="AS109" s="2076"/>
      <c r="AT109" s="2076"/>
      <c r="AU109" s="2076"/>
      <c r="AV109" s="2076"/>
      <c r="AW109" s="2076"/>
      <c r="AX109" s="2076"/>
      <c r="AY109" s="2076"/>
      <c r="AZ109" s="2076"/>
      <c r="BA109" s="2076"/>
      <c r="BB109" s="2076"/>
      <c r="BC109" s="2077"/>
      <c r="BD109" s="2095"/>
      <c r="BE109" s="2096"/>
      <c r="BF109" s="2096"/>
      <c r="BG109" s="2076"/>
      <c r="BH109" s="2076"/>
      <c r="BI109" s="2076"/>
      <c r="BJ109" s="2076"/>
      <c r="BK109" s="2076"/>
      <c r="BL109" s="2076"/>
      <c r="BM109" s="2076"/>
      <c r="BN109" s="2076"/>
      <c r="BO109" s="2076"/>
      <c r="BP109" s="2076"/>
      <c r="BQ109" s="2076"/>
      <c r="BR109" s="2076"/>
      <c r="BS109" s="2076"/>
      <c r="BT109" s="2076"/>
      <c r="BU109" s="2076"/>
      <c r="BV109" s="2077"/>
      <c r="BW109" s="2103"/>
      <c r="BX109" s="2104"/>
      <c r="BY109" s="2105"/>
      <c r="CA109" s="2154"/>
      <c r="CB109" s="2155"/>
      <c r="CC109" s="2155"/>
      <c r="CD109" s="2155"/>
      <c r="CE109" s="2155"/>
      <c r="CF109" s="2174"/>
      <c r="CG109" s="2174"/>
      <c r="CH109" s="2174"/>
      <c r="CI109" s="2174"/>
      <c r="CJ109" s="2174"/>
      <c r="CK109" s="2174"/>
      <c r="CL109" s="2174"/>
      <c r="CM109" s="2174"/>
      <c r="CN109" s="2174"/>
      <c r="CO109" s="2174"/>
      <c r="CP109" s="2174"/>
      <c r="CQ109" s="2174"/>
      <c r="CR109" s="2174"/>
      <c r="CS109" s="2174"/>
      <c r="CT109" s="2174"/>
      <c r="CU109" s="2174"/>
      <c r="CV109" s="2174"/>
      <c r="CW109" s="2174"/>
      <c r="CX109" s="2174"/>
      <c r="CY109" s="2174"/>
      <c r="CZ109" s="2174"/>
      <c r="DA109" s="2174"/>
      <c r="DB109" s="2174"/>
      <c r="DC109" s="2163"/>
      <c r="DD109" s="2163"/>
      <c r="DE109" s="2163"/>
      <c r="DF109" s="2163"/>
      <c r="DG109" s="2163"/>
      <c r="DH109" s="2163"/>
      <c r="DI109" s="2132"/>
      <c r="DJ109" s="2132"/>
      <c r="DK109" s="2132"/>
      <c r="DL109" s="2132"/>
      <c r="DM109" s="2132"/>
      <c r="DN109" s="2132"/>
      <c r="DO109" s="2132"/>
      <c r="DP109" s="2132"/>
      <c r="DQ109" s="2132"/>
      <c r="DR109" s="2132"/>
      <c r="DS109" s="2132"/>
      <c r="DT109" s="2132"/>
      <c r="DU109" s="2132"/>
      <c r="DV109" s="2132"/>
      <c r="DW109" s="2132"/>
      <c r="DX109" s="2132"/>
      <c r="DY109" s="2132"/>
      <c r="DZ109" s="2132"/>
      <c r="EA109" s="2132"/>
      <c r="EB109" s="2132"/>
      <c r="EC109" s="2132"/>
      <c r="ED109" s="2132"/>
      <c r="EE109" s="2132"/>
      <c r="EF109" s="2132"/>
      <c r="EG109" s="2132"/>
      <c r="EH109" s="2143"/>
      <c r="EI109" s="2144"/>
      <c r="EJ109" s="2145"/>
      <c r="EK109" s="2146"/>
    </row>
    <row r="110" spans="1:141" ht="4.5" customHeight="1">
      <c r="A110" s="2115"/>
      <c r="B110" s="2076"/>
      <c r="C110" s="2076"/>
      <c r="D110" s="2076"/>
      <c r="E110" s="2076"/>
      <c r="F110" s="2076"/>
      <c r="G110" s="2076"/>
      <c r="H110" s="2076"/>
      <c r="I110" s="2076"/>
      <c r="J110" s="2076"/>
      <c r="K110" s="2076"/>
      <c r="L110" s="2076"/>
      <c r="M110" s="2076"/>
      <c r="N110" s="2076"/>
      <c r="O110" s="2076"/>
      <c r="P110" s="2076"/>
      <c r="Q110" s="2076"/>
      <c r="R110" s="2076"/>
      <c r="S110" s="2076"/>
      <c r="T110" s="2076"/>
      <c r="U110" s="2076"/>
      <c r="V110" s="2076"/>
      <c r="W110" s="2076"/>
      <c r="X110" s="2076"/>
      <c r="Y110" s="2076"/>
      <c r="Z110" s="2076"/>
      <c r="AA110" s="2076"/>
      <c r="AB110" s="2076"/>
      <c r="AC110" s="2076"/>
      <c r="AD110" s="2076"/>
      <c r="AE110" s="2076"/>
      <c r="AF110" s="2076"/>
      <c r="AG110" s="2076"/>
      <c r="AH110" s="2076"/>
      <c r="AI110" s="2076"/>
      <c r="AJ110" s="2076"/>
      <c r="AK110" s="2076"/>
      <c r="AL110" s="2076"/>
      <c r="AM110" s="2076"/>
      <c r="AN110" s="2076"/>
      <c r="AO110" s="2076"/>
      <c r="AP110" s="2076"/>
      <c r="AQ110" s="2076"/>
      <c r="AR110" s="2076"/>
      <c r="AS110" s="2076"/>
      <c r="AT110" s="2076"/>
      <c r="AU110" s="2076"/>
      <c r="AV110" s="2076"/>
      <c r="AW110" s="2076"/>
      <c r="AX110" s="2076"/>
      <c r="AY110" s="2076"/>
      <c r="AZ110" s="2076"/>
      <c r="BA110" s="2076"/>
      <c r="BB110" s="2076"/>
      <c r="BC110" s="2077"/>
      <c r="BD110" s="2095"/>
      <c r="BE110" s="2096"/>
      <c r="BF110" s="2096"/>
      <c r="BG110" s="2076"/>
      <c r="BH110" s="2076"/>
      <c r="BI110" s="2076"/>
      <c r="BJ110" s="2076"/>
      <c r="BK110" s="2076"/>
      <c r="BL110" s="2076"/>
      <c r="BM110" s="2076"/>
      <c r="BN110" s="2076"/>
      <c r="BO110" s="2076"/>
      <c r="BP110" s="2076"/>
      <c r="BQ110" s="2076"/>
      <c r="BR110" s="2076"/>
      <c r="BS110" s="2076"/>
      <c r="BT110" s="2076"/>
      <c r="BU110" s="2076"/>
      <c r="BV110" s="2077"/>
      <c r="BW110" s="2103"/>
      <c r="BX110" s="2104"/>
      <c r="BY110" s="2105"/>
      <c r="CA110" s="2154"/>
      <c r="CB110" s="2155"/>
      <c r="CC110" s="2155"/>
      <c r="CD110" s="2155"/>
      <c r="CE110" s="2155"/>
      <c r="CF110" s="2174"/>
      <c r="CG110" s="2174"/>
      <c r="CH110" s="2174"/>
      <c r="CI110" s="2174"/>
      <c r="CJ110" s="2174"/>
      <c r="CK110" s="2174"/>
      <c r="CL110" s="2174"/>
      <c r="CM110" s="2174"/>
      <c r="CN110" s="2174"/>
      <c r="CO110" s="2174"/>
      <c r="CP110" s="2174"/>
      <c r="CQ110" s="2174"/>
      <c r="CR110" s="2174"/>
      <c r="CS110" s="2174"/>
      <c r="CT110" s="2174"/>
      <c r="CU110" s="2174"/>
      <c r="CV110" s="2174"/>
      <c r="CW110" s="2174"/>
      <c r="CX110" s="2174"/>
      <c r="CY110" s="2174"/>
      <c r="CZ110" s="2174"/>
      <c r="DA110" s="2174"/>
      <c r="DB110" s="2174"/>
      <c r="DC110" s="2163"/>
      <c r="DD110" s="2163"/>
      <c r="DE110" s="2163"/>
      <c r="DF110" s="2163"/>
      <c r="DG110" s="2163"/>
      <c r="DH110" s="2163"/>
      <c r="DI110" s="2132"/>
      <c r="DJ110" s="2132"/>
      <c r="DK110" s="2132"/>
      <c r="DL110" s="2132"/>
      <c r="DM110" s="2132"/>
      <c r="DN110" s="2132"/>
      <c r="DO110" s="2132"/>
      <c r="DP110" s="2132"/>
      <c r="DQ110" s="2132"/>
      <c r="DR110" s="2132"/>
      <c r="DS110" s="2132"/>
      <c r="DT110" s="2132"/>
      <c r="DU110" s="2132"/>
      <c r="DV110" s="2132"/>
      <c r="DW110" s="2132"/>
      <c r="DX110" s="2132"/>
      <c r="DY110" s="2132"/>
      <c r="DZ110" s="2132"/>
      <c r="EA110" s="2132"/>
      <c r="EB110" s="2132"/>
      <c r="EC110" s="2132"/>
      <c r="ED110" s="2132"/>
      <c r="EE110" s="2132"/>
      <c r="EF110" s="2132"/>
      <c r="EG110" s="2132"/>
      <c r="EH110" s="2143"/>
      <c r="EI110" s="2144"/>
      <c r="EJ110" s="2145"/>
      <c r="EK110" s="2146"/>
    </row>
    <row r="111" spans="1:141" ht="4.5" customHeight="1">
      <c r="A111" s="2115"/>
      <c r="B111" s="2076"/>
      <c r="C111" s="2076"/>
      <c r="D111" s="2076"/>
      <c r="E111" s="2076"/>
      <c r="F111" s="2076"/>
      <c r="G111" s="2076"/>
      <c r="H111" s="2076"/>
      <c r="I111" s="2076"/>
      <c r="J111" s="2076"/>
      <c r="K111" s="2076"/>
      <c r="L111" s="2076"/>
      <c r="M111" s="2076"/>
      <c r="N111" s="2076"/>
      <c r="O111" s="2076"/>
      <c r="P111" s="2076"/>
      <c r="Q111" s="2076"/>
      <c r="R111" s="2076"/>
      <c r="S111" s="2076"/>
      <c r="T111" s="2076"/>
      <c r="U111" s="2076"/>
      <c r="V111" s="2076"/>
      <c r="W111" s="2076"/>
      <c r="X111" s="2076"/>
      <c r="Y111" s="2076"/>
      <c r="Z111" s="2076"/>
      <c r="AA111" s="2076"/>
      <c r="AB111" s="2076"/>
      <c r="AC111" s="2076"/>
      <c r="AD111" s="2076"/>
      <c r="AE111" s="2076"/>
      <c r="AF111" s="2076"/>
      <c r="AG111" s="2076"/>
      <c r="AH111" s="2076"/>
      <c r="AI111" s="2076"/>
      <c r="AJ111" s="2076"/>
      <c r="AK111" s="2076"/>
      <c r="AL111" s="2076"/>
      <c r="AM111" s="2076"/>
      <c r="AN111" s="2076"/>
      <c r="AO111" s="2076"/>
      <c r="AP111" s="2076"/>
      <c r="AQ111" s="2076"/>
      <c r="AR111" s="2076"/>
      <c r="AS111" s="2076"/>
      <c r="AT111" s="2076"/>
      <c r="AU111" s="2076"/>
      <c r="AV111" s="2076"/>
      <c r="AW111" s="2076"/>
      <c r="AX111" s="2076"/>
      <c r="AY111" s="2076"/>
      <c r="AZ111" s="2076"/>
      <c r="BA111" s="2076"/>
      <c r="BB111" s="2076"/>
      <c r="BC111" s="2077"/>
      <c r="BD111" s="2095"/>
      <c r="BE111" s="2096"/>
      <c r="BF111" s="2096"/>
      <c r="BG111" s="2076"/>
      <c r="BH111" s="2076"/>
      <c r="BI111" s="2076"/>
      <c r="BJ111" s="2076"/>
      <c r="BK111" s="2076"/>
      <c r="BL111" s="2076"/>
      <c r="BM111" s="2076"/>
      <c r="BN111" s="2076"/>
      <c r="BO111" s="2076"/>
      <c r="BP111" s="2076"/>
      <c r="BQ111" s="2076"/>
      <c r="BR111" s="2076"/>
      <c r="BS111" s="2076"/>
      <c r="BT111" s="2076"/>
      <c r="BU111" s="2076"/>
      <c r="BV111" s="2077"/>
      <c r="BW111" s="2103"/>
      <c r="BX111" s="2104"/>
      <c r="BY111" s="2105"/>
      <c r="CA111" s="2154"/>
      <c r="CB111" s="2155"/>
      <c r="CC111" s="2155"/>
      <c r="CD111" s="2155"/>
      <c r="CE111" s="2155"/>
      <c r="CF111" s="2174"/>
      <c r="CG111" s="2174"/>
      <c r="CH111" s="2174"/>
      <c r="CI111" s="2174"/>
      <c r="CJ111" s="2174"/>
      <c r="CK111" s="2174"/>
      <c r="CL111" s="2174"/>
      <c r="CM111" s="2174"/>
      <c r="CN111" s="2174"/>
      <c r="CO111" s="2174"/>
      <c r="CP111" s="2174"/>
      <c r="CQ111" s="2174"/>
      <c r="CR111" s="2174"/>
      <c r="CS111" s="2174"/>
      <c r="CT111" s="2174"/>
      <c r="CU111" s="2174"/>
      <c r="CV111" s="2174"/>
      <c r="CW111" s="2174"/>
      <c r="CX111" s="2174"/>
      <c r="CY111" s="2174"/>
      <c r="CZ111" s="2174"/>
      <c r="DA111" s="2174"/>
      <c r="DB111" s="2174"/>
      <c r="DC111" s="2163"/>
      <c r="DD111" s="2163"/>
      <c r="DE111" s="2163"/>
      <c r="DF111" s="2163"/>
      <c r="DG111" s="2163"/>
      <c r="DH111" s="2163"/>
      <c r="DI111" s="2132"/>
      <c r="DJ111" s="2132"/>
      <c r="DK111" s="2132"/>
      <c r="DL111" s="2132"/>
      <c r="DM111" s="2132"/>
      <c r="DN111" s="2132"/>
      <c r="DO111" s="2132"/>
      <c r="DP111" s="2132"/>
      <c r="DQ111" s="2132"/>
      <c r="DR111" s="2132"/>
      <c r="DS111" s="2132"/>
      <c r="DT111" s="2132"/>
      <c r="DU111" s="2132"/>
      <c r="DV111" s="2132"/>
      <c r="DW111" s="2132"/>
      <c r="DX111" s="2132"/>
      <c r="DY111" s="2132"/>
      <c r="DZ111" s="2132"/>
      <c r="EA111" s="2132"/>
      <c r="EB111" s="2132"/>
      <c r="EC111" s="2132"/>
      <c r="ED111" s="2132"/>
      <c r="EE111" s="2132"/>
      <c r="EF111" s="2132"/>
      <c r="EG111" s="2132"/>
      <c r="EH111" s="2143"/>
      <c r="EI111" s="2144"/>
      <c r="EJ111" s="2145"/>
      <c r="EK111" s="2146"/>
    </row>
    <row r="112" spans="1:141" ht="4.5" customHeight="1">
      <c r="A112" s="2115"/>
      <c r="B112" s="2076"/>
      <c r="C112" s="2076"/>
      <c r="D112" s="2076"/>
      <c r="E112" s="2076"/>
      <c r="F112" s="2076"/>
      <c r="G112" s="2076"/>
      <c r="H112" s="2076"/>
      <c r="I112" s="2076"/>
      <c r="J112" s="2076"/>
      <c r="K112" s="2076"/>
      <c r="L112" s="2076"/>
      <c r="M112" s="2076"/>
      <c r="N112" s="2076"/>
      <c r="O112" s="2076"/>
      <c r="P112" s="2076"/>
      <c r="Q112" s="2076"/>
      <c r="R112" s="2076"/>
      <c r="S112" s="2076"/>
      <c r="T112" s="2076"/>
      <c r="U112" s="2076"/>
      <c r="V112" s="2076"/>
      <c r="W112" s="2076"/>
      <c r="X112" s="2076"/>
      <c r="Y112" s="2076"/>
      <c r="Z112" s="2076"/>
      <c r="AA112" s="2076"/>
      <c r="AB112" s="2076"/>
      <c r="AC112" s="2076"/>
      <c r="AD112" s="2076"/>
      <c r="AE112" s="2076"/>
      <c r="AF112" s="2076"/>
      <c r="AG112" s="2076"/>
      <c r="AH112" s="2076"/>
      <c r="AI112" s="2076"/>
      <c r="AJ112" s="2076"/>
      <c r="AK112" s="2076"/>
      <c r="AL112" s="2076"/>
      <c r="AM112" s="2076"/>
      <c r="AN112" s="2076"/>
      <c r="AO112" s="2076"/>
      <c r="AP112" s="2076"/>
      <c r="AQ112" s="2076"/>
      <c r="AR112" s="2076"/>
      <c r="AS112" s="2076"/>
      <c r="AT112" s="2076"/>
      <c r="AU112" s="2076"/>
      <c r="AV112" s="2076"/>
      <c r="AW112" s="2076"/>
      <c r="AX112" s="2076"/>
      <c r="AY112" s="2076"/>
      <c r="AZ112" s="2076"/>
      <c r="BA112" s="2076"/>
      <c r="BB112" s="2076"/>
      <c r="BC112" s="2077"/>
      <c r="BD112" s="2095"/>
      <c r="BE112" s="2096"/>
      <c r="BF112" s="2096"/>
      <c r="BG112" s="2076"/>
      <c r="BH112" s="2076"/>
      <c r="BI112" s="2076"/>
      <c r="BJ112" s="2076"/>
      <c r="BK112" s="2076"/>
      <c r="BL112" s="2076"/>
      <c r="BM112" s="2076"/>
      <c r="BN112" s="2076"/>
      <c r="BO112" s="2076"/>
      <c r="BP112" s="2076"/>
      <c r="BQ112" s="2076"/>
      <c r="BR112" s="2076"/>
      <c r="BS112" s="2076"/>
      <c r="BT112" s="2076"/>
      <c r="BU112" s="2076"/>
      <c r="BV112" s="2077"/>
      <c r="BW112" s="2103"/>
      <c r="BX112" s="2104"/>
      <c r="BY112" s="2105"/>
      <c r="CA112" s="2154"/>
      <c r="CB112" s="2155"/>
      <c r="CC112" s="2155"/>
      <c r="CD112" s="2155"/>
      <c r="CE112" s="2155"/>
      <c r="CF112" s="2159" t="s">
        <v>414</v>
      </c>
      <c r="CG112" s="2159"/>
      <c r="CH112" s="2159"/>
      <c r="CI112" s="2159"/>
      <c r="CJ112" s="2159"/>
      <c r="CK112" s="2159"/>
      <c r="CL112" s="2159"/>
      <c r="CM112" s="2159"/>
      <c r="CN112" s="2159"/>
      <c r="CO112" s="2159"/>
      <c r="CP112" s="2159"/>
      <c r="CQ112" s="2159"/>
      <c r="CR112" s="2159"/>
      <c r="CS112" s="2159"/>
      <c r="CT112" s="2159"/>
      <c r="CU112" s="2159"/>
      <c r="CV112" s="2159"/>
      <c r="CW112" s="2159"/>
      <c r="CX112" s="2159"/>
      <c r="CY112" s="2159"/>
      <c r="CZ112" s="2159"/>
      <c r="DA112" s="2159"/>
      <c r="DB112" s="2159"/>
      <c r="DC112" s="2163" t="s">
        <v>711</v>
      </c>
      <c r="DD112" s="2163"/>
      <c r="DE112" s="2163"/>
      <c r="DF112" s="2163"/>
      <c r="DG112" s="2163"/>
      <c r="DH112" s="2163"/>
      <c r="DI112" s="2132"/>
      <c r="DJ112" s="2132"/>
      <c r="DK112" s="2132"/>
      <c r="DL112" s="2132"/>
      <c r="DM112" s="2132"/>
      <c r="DN112" s="2132"/>
      <c r="DO112" s="2132"/>
      <c r="DP112" s="2132"/>
      <c r="DQ112" s="2132"/>
      <c r="DR112" s="2132"/>
      <c r="DS112" s="2132"/>
      <c r="DT112" s="2132"/>
      <c r="DU112" s="2132"/>
      <c r="DV112" s="2132"/>
      <c r="DW112" s="2132"/>
      <c r="DX112" s="2132"/>
      <c r="DY112" s="2132"/>
      <c r="DZ112" s="2132"/>
      <c r="EA112" s="2132"/>
      <c r="EB112" s="2132"/>
      <c r="EC112" s="2132"/>
      <c r="ED112" s="2132"/>
      <c r="EE112" s="2132"/>
      <c r="EF112" s="2132"/>
      <c r="EG112" s="2132"/>
      <c r="EH112" s="2143"/>
      <c r="EI112" s="2144"/>
      <c r="EJ112" s="2145"/>
      <c r="EK112" s="2146"/>
    </row>
    <row r="113" spans="1:141" ht="4.5" customHeight="1">
      <c r="A113" s="2115"/>
      <c r="B113" s="2076"/>
      <c r="C113" s="2076"/>
      <c r="D113" s="2076"/>
      <c r="E113" s="2076"/>
      <c r="F113" s="2076"/>
      <c r="G113" s="2076"/>
      <c r="H113" s="2076"/>
      <c r="I113" s="2076"/>
      <c r="J113" s="2076"/>
      <c r="K113" s="2076"/>
      <c r="L113" s="2076"/>
      <c r="M113" s="2076"/>
      <c r="N113" s="2076"/>
      <c r="O113" s="2076"/>
      <c r="P113" s="2076"/>
      <c r="Q113" s="2076"/>
      <c r="R113" s="2076"/>
      <c r="S113" s="2076"/>
      <c r="T113" s="2076"/>
      <c r="U113" s="2076"/>
      <c r="V113" s="2076"/>
      <c r="W113" s="2076"/>
      <c r="X113" s="2076"/>
      <c r="Y113" s="2076"/>
      <c r="Z113" s="2076"/>
      <c r="AA113" s="2076"/>
      <c r="AB113" s="2076"/>
      <c r="AC113" s="2076"/>
      <c r="AD113" s="2076"/>
      <c r="AE113" s="2076"/>
      <c r="AF113" s="2076"/>
      <c r="AG113" s="2076"/>
      <c r="AH113" s="2076"/>
      <c r="AI113" s="2076"/>
      <c r="AJ113" s="2076"/>
      <c r="AK113" s="2076"/>
      <c r="AL113" s="2076"/>
      <c r="AM113" s="2076"/>
      <c r="AN113" s="2076"/>
      <c r="AO113" s="2076"/>
      <c r="AP113" s="2076"/>
      <c r="AQ113" s="2076"/>
      <c r="AR113" s="2076"/>
      <c r="AS113" s="2076"/>
      <c r="AT113" s="2076"/>
      <c r="AU113" s="2076"/>
      <c r="AV113" s="2076"/>
      <c r="AW113" s="2076"/>
      <c r="AX113" s="2076"/>
      <c r="AY113" s="2076"/>
      <c r="AZ113" s="2076"/>
      <c r="BA113" s="2076"/>
      <c r="BB113" s="2076"/>
      <c r="BC113" s="2077"/>
      <c r="BD113" s="2095"/>
      <c r="BE113" s="2096"/>
      <c r="BF113" s="2096"/>
      <c r="BG113" s="2076"/>
      <c r="BH113" s="2076"/>
      <c r="BI113" s="2076"/>
      <c r="BJ113" s="2076"/>
      <c r="BK113" s="2076"/>
      <c r="BL113" s="2076"/>
      <c r="BM113" s="2076"/>
      <c r="BN113" s="2076"/>
      <c r="BO113" s="2076"/>
      <c r="BP113" s="2076"/>
      <c r="BQ113" s="2076"/>
      <c r="BR113" s="2076"/>
      <c r="BS113" s="2076"/>
      <c r="BT113" s="2076"/>
      <c r="BU113" s="2076"/>
      <c r="BV113" s="2077"/>
      <c r="BW113" s="2103"/>
      <c r="BX113" s="2104"/>
      <c r="BY113" s="2105"/>
      <c r="CA113" s="2154"/>
      <c r="CB113" s="2155"/>
      <c r="CC113" s="2155"/>
      <c r="CD113" s="2155"/>
      <c r="CE113" s="2155"/>
      <c r="CF113" s="2159"/>
      <c r="CG113" s="2159"/>
      <c r="CH113" s="2159"/>
      <c r="CI113" s="2159"/>
      <c r="CJ113" s="2159"/>
      <c r="CK113" s="2159"/>
      <c r="CL113" s="2159"/>
      <c r="CM113" s="2159"/>
      <c r="CN113" s="2159"/>
      <c r="CO113" s="2159"/>
      <c r="CP113" s="2159"/>
      <c r="CQ113" s="2159"/>
      <c r="CR113" s="2159"/>
      <c r="CS113" s="2159"/>
      <c r="CT113" s="2159"/>
      <c r="CU113" s="2159"/>
      <c r="CV113" s="2159"/>
      <c r="CW113" s="2159"/>
      <c r="CX113" s="2159"/>
      <c r="CY113" s="2159"/>
      <c r="CZ113" s="2159"/>
      <c r="DA113" s="2159"/>
      <c r="DB113" s="2159"/>
      <c r="DC113" s="2163"/>
      <c r="DD113" s="2163"/>
      <c r="DE113" s="2163"/>
      <c r="DF113" s="2163"/>
      <c r="DG113" s="2163"/>
      <c r="DH113" s="2163"/>
      <c r="DI113" s="2132"/>
      <c r="DJ113" s="2132"/>
      <c r="DK113" s="2132"/>
      <c r="DL113" s="2132"/>
      <c r="DM113" s="2132"/>
      <c r="DN113" s="2132"/>
      <c r="DO113" s="2132"/>
      <c r="DP113" s="2132"/>
      <c r="DQ113" s="2132"/>
      <c r="DR113" s="2132"/>
      <c r="DS113" s="2132"/>
      <c r="DT113" s="2132"/>
      <c r="DU113" s="2132"/>
      <c r="DV113" s="2132"/>
      <c r="DW113" s="2132"/>
      <c r="DX113" s="2132"/>
      <c r="DY113" s="2132"/>
      <c r="DZ113" s="2132"/>
      <c r="EA113" s="2132"/>
      <c r="EB113" s="2132"/>
      <c r="EC113" s="2132"/>
      <c r="ED113" s="2132"/>
      <c r="EE113" s="2132"/>
      <c r="EF113" s="2132"/>
      <c r="EG113" s="2132"/>
      <c r="EH113" s="2143"/>
      <c r="EI113" s="2144"/>
      <c r="EJ113" s="2145"/>
      <c r="EK113" s="2146"/>
    </row>
    <row r="114" spans="1:141" ht="4.5" customHeight="1">
      <c r="A114" s="2115"/>
      <c r="B114" s="2076"/>
      <c r="C114" s="2076"/>
      <c r="D114" s="2076"/>
      <c r="E114" s="2076"/>
      <c r="F114" s="2076"/>
      <c r="G114" s="2076"/>
      <c r="H114" s="2076"/>
      <c r="I114" s="2076"/>
      <c r="J114" s="2076"/>
      <c r="K114" s="2076"/>
      <c r="L114" s="2076"/>
      <c r="M114" s="2076"/>
      <c r="N114" s="2076"/>
      <c r="O114" s="2076"/>
      <c r="P114" s="2076"/>
      <c r="Q114" s="2076"/>
      <c r="R114" s="2076"/>
      <c r="S114" s="2076"/>
      <c r="T114" s="2076"/>
      <c r="U114" s="2076"/>
      <c r="V114" s="2076"/>
      <c r="W114" s="2076"/>
      <c r="X114" s="2076"/>
      <c r="Y114" s="2076"/>
      <c r="Z114" s="2076"/>
      <c r="AA114" s="2076"/>
      <c r="AB114" s="2076"/>
      <c r="AC114" s="2076"/>
      <c r="AD114" s="2076"/>
      <c r="AE114" s="2076"/>
      <c r="AF114" s="2076"/>
      <c r="AG114" s="2076"/>
      <c r="AH114" s="2076"/>
      <c r="AI114" s="2076"/>
      <c r="AJ114" s="2076"/>
      <c r="AK114" s="2076"/>
      <c r="AL114" s="2076"/>
      <c r="AM114" s="2076"/>
      <c r="AN114" s="2076"/>
      <c r="AO114" s="2076"/>
      <c r="AP114" s="2076"/>
      <c r="AQ114" s="2076"/>
      <c r="AR114" s="2076"/>
      <c r="AS114" s="2076"/>
      <c r="AT114" s="2076"/>
      <c r="AU114" s="2076"/>
      <c r="AV114" s="2076"/>
      <c r="AW114" s="2076"/>
      <c r="AX114" s="2076"/>
      <c r="AY114" s="2076"/>
      <c r="AZ114" s="2076"/>
      <c r="BA114" s="2076"/>
      <c r="BB114" s="2076"/>
      <c r="BC114" s="2077"/>
      <c r="BD114" s="2095"/>
      <c r="BE114" s="2096"/>
      <c r="BF114" s="2096"/>
      <c r="BG114" s="2076"/>
      <c r="BH114" s="2076"/>
      <c r="BI114" s="2076"/>
      <c r="BJ114" s="2076"/>
      <c r="BK114" s="2076"/>
      <c r="BL114" s="2076"/>
      <c r="BM114" s="2076"/>
      <c r="BN114" s="2076"/>
      <c r="BO114" s="2076"/>
      <c r="BP114" s="2076"/>
      <c r="BQ114" s="2076"/>
      <c r="BR114" s="2076"/>
      <c r="BS114" s="2076"/>
      <c r="BT114" s="2076"/>
      <c r="BU114" s="2076"/>
      <c r="BV114" s="2077"/>
      <c r="BW114" s="2103"/>
      <c r="BX114" s="2104"/>
      <c r="BY114" s="2105"/>
      <c r="CA114" s="2154"/>
      <c r="CB114" s="2155"/>
      <c r="CC114" s="2155"/>
      <c r="CD114" s="2155"/>
      <c r="CE114" s="2155"/>
      <c r="CF114" s="2159"/>
      <c r="CG114" s="2159"/>
      <c r="CH114" s="2159"/>
      <c r="CI114" s="2159"/>
      <c r="CJ114" s="2159"/>
      <c r="CK114" s="2159"/>
      <c r="CL114" s="2159"/>
      <c r="CM114" s="2159"/>
      <c r="CN114" s="2159"/>
      <c r="CO114" s="2159"/>
      <c r="CP114" s="2159"/>
      <c r="CQ114" s="2159"/>
      <c r="CR114" s="2159"/>
      <c r="CS114" s="2159"/>
      <c r="CT114" s="2159"/>
      <c r="CU114" s="2159"/>
      <c r="CV114" s="2159"/>
      <c r="CW114" s="2159"/>
      <c r="CX114" s="2159"/>
      <c r="CY114" s="2159"/>
      <c r="CZ114" s="2159"/>
      <c r="DA114" s="2159"/>
      <c r="DB114" s="2159"/>
      <c r="DC114" s="2163"/>
      <c r="DD114" s="2163"/>
      <c r="DE114" s="2163"/>
      <c r="DF114" s="2163"/>
      <c r="DG114" s="2163"/>
      <c r="DH114" s="2163"/>
      <c r="DI114" s="2132"/>
      <c r="DJ114" s="2132"/>
      <c r="DK114" s="2132"/>
      <c r="DL114" s="2132"/>
      <c r="DM114" s="2132"/>
      <c r="DN114" s="2132"/>
      <c r="DO114" s="2132"/>
      <c r="DP114" s="2132"/>
      <c r="DQ114" s="2132"/>
      <c r="DR114" s="2132"/>
      <c r="DS114" s="2132"/>
      <c r="DT114" s="2132"/>
      <c r="DU114" s="2132"/>
      <c r="DV114" s="2132"/>
      <c r="DW114" s="2132"/>
      <c r="DX114" s="2132"/>
      <c r="DY114" s="2132"/>
      <c r="DZ114" s="2132"/>
      <c r="EA114" s="2132"/>
      <c r="EB114" s="2132"/>
      <c r="EC114" s="2132"/>
      <c r="ED114" s="2132"/>
      <c r="EE114" s="2132"/>
      <c r="EF114" s="2132"/>
      <c r="EG114" s="2132"/>
      <c r="EH114" s="2143"/>
      <c r="EI114" s="2144"/>
      <c r="EJ114" s="2145"/>
      <c r="EK114" s="2146"/>
    </row>
    <row r="115" spans="1:141" ht="4.5" customHeight="1">
      <c r="A115" s="2115"/>
      <c r="B115" s="2076"/>
      <c r="C115" s="2076"/>
      <c r="D115" s="2076"/>
      <c r="E115" s="2076"/>
      <c r="F115" s="2076"/>
      <c r="G115" s="2076"/>
      <c r="H115" s="2076"/>
      <c r="I115" s="2076"/>
      <c r="J115" s="2076"/>
      <c r="K115" s="2076"/>
      <c r="L115" s="2076"/>
      <c r="M115" s="2076"/>
      <c r="N115" s="2076"/>
      <c r="O115" s="2076"/>
      <c r="P115" s="2076"/>
      <c r="Q115" s="2076"/>
      <c r="R115" s="2076"/>
      <c r="S115" s="2076"/>
      <c r="T115" s="2076"/>
      <c r="U115" s="2076"/>
      <c r="V115" s="2076"/>
      <c r="W115" s="2076"/>
      <c r="X115" s="2076"/>
      <c r="Y115" s="2076"/>
      <c r="Z115" s="2076"/>
      <c r="AA115" s="2076"/>
      <c r="AB115" s="2076"/>
      <c r="AC115" s="2076"/>
      <c r="AD115" s="2076"/>
      <c r="AE115" s="2076"/>
      <c r="AF115" s="2076"/>
      <c r="AG115" s="2076"/>
      <c r="AH115" s="2076"/>
      <c r="AI115" s="2076"/>
      <c r="AJ115" s="2076"/>
      <c r="AK115" s="2076"/>
      <c r="AL115" s="2076"/>
      <c r="AM115" s="2076"/>
      <c r="AN115" s="2076"/>
      <c r="AO115" s="2076"/>
      <c r="AP115" s="2076"/>
      <c r="AQ115" s="2076"/>
      <c r="AR115" s="2076"/>
      <c r="AS115" s="2076"/>
      <c r="AT115" s="2076"/>
      <c r="AU115" s="2076"/>
      <c r="AV115" s="2076"/>
      <c r="AW115" s="2076"/>
      <c r="AX115" s="2076"/>
      <c r="AY115" s="2076"/>
      <c r="AZ115" s="2076"/>
      <c r="BA115" s="2076"/>
      <c r="BB115" s="2076"/>
      <c r="BC115" s="2077"/>
      <c r="BD115" s="2095"/>
      <c r="BE115" s="2096"/>
      <c r="BF115" s="2096"/>
      <c r="BG115" s="2076"/>
      <c r="BH115" s="2076"/>
      <c r="BI115" s="2076"/>
      <c r="BJ115" s="2076"/>
      <c r="BK115" s="2076"/>
      <c r="BL115" s="2076"/>
      <c r="BM115" s="2076"/>
      <c r="BN115" s="2076"/>
      <c r="BO115" s="2076"/>
      <c r="BP115" s="2076"/>
      <c r="BQ115" s="2076"/>
      <c r="BR115" s="2076"/>
      <c r="BS115" s="2076"/>
      <c r="BT115" s="2076"/>
      <c r="BU115" s="2076"/>
      <c r="BV115" s="2077"/>
      <c r="BW115" s="2103"/>
      <c r="BX115" s="2104"/>
      <c r="BY115" s="2105"/>
      <c r="CA115" s="2154"/>
      <c r="CB115" s="2155"/>
      <c r="CC115" s="2155"/>
      <c r="CD115" s="2155"/>
      <c r="CE115" s="2155"/>
      <c r="CF115" s="2159"/>
      <c r="CG115" s="2159"/>
      <c r="CH115" s="2159"/>
      <c r="CI115" s="2159"/>
      <c r="CJ115" s="2159"/>
      <c r="CK115" s="2159"/>
      <c r="CL115" s="2159"/>
      <c r="CM115" s="2159"/>
      <c r="CN115" s="2159"/>
      <c r="CO115" s="2159"/>
      <c r="CP115" s="2159"/>
      <c r="CQ115" s="2159"/>
      <c r="CR115" s="2159"/>
      <c r="CS115" s="2159"/>
      <c r="CT115" s="2159"/>
      <c r="CU115" s="2159"/>
      <c r="CV115" s="2159"/>
      <c r="CW115" s="2159"/>
      <c r="CX115" s="2159"/>
      <c r="CY115" s="2159"/>
      <c r="CZ115" s="2159"/>
      <c r="DA115" s="2159"/>
      <c r="DB115" s="2159"/>
      <c r="DC115" s="2163"/>
      <c r="DD115" s="2163"/>
      <c r="DE115" s="2163"/>
      <c r="DF115" s="2163"/>
      <c r="DG115" s="2163"/>
      <c r="DH115" s="2163"/>
      <c r="DI115" s="2132"/>
      <c r="DJ115" s="2132"/>
      <c r="DK115" s="2132"/>
      <c r="DL115" s="2132"/>
      <c r="DM115" s="2132"/>
      <c r="DN115" s="2132"/>
      <c r="DO115" s="2132"/>
      <c r="DP115" s="2132"/>
      <c r="DQ115" s="2132"/>
      <c r="DR115" s="2132"/>
      <c r="DS115" s="2132"/>
      <c r="DT115" s="2132"/>
      <c r="DU115" s="2132"/>
      <c r="DV115" s="2132"/>
      <c r="DW115" s="2132"/>
      <c r="DX115" s="2132"/>
      <c r="DY115" s="2132"/>
      <c r="DZ115" s="2132"/>
      <c r="EA115" s="2132"/>
      <c r="EB115" s="2132"/>
      <c r="EC115" s="2132"/>
      <c r="ED115" s="2132"/>
      <c r="EE115" s="2132"/>
      <c r="EF115" s="2132"/>
      <c r="EG115" s="2132"/>
      <c r="EH115" s="2143"/>
      <c r="EI115" s="2144"/>
      <c r="EJ115" s="2145"/>
      <c r="EK115" s="2146"/>
    </row>
    <row r="116" spans="1:141" ht="4.5" customHeight="1">
      <c r="A116" s="2115"/>
      <c r="B116" s="2076"/>
      <c r="C116" s="2076"/>
      <c r="D116" s="2076"/>
      <c r="E116" s="2076"/>
      <c r="F116" s="2076"/>
      <c r="G116" s="2076"/>
      <c r="H116" s="2076"/>
      <c r="I116" s="2076"/>
      <c r="J116" s="2076"/>
      <c r="K116" s="2076"/>
      <c r="L116" s="2076"/>
      <c r="M116" s="2076"/>
      <c r="N116" s="2076"/>
      <c r="O116" s="2076"/>
      <c r="P116" s="2076"/>
      <c r="Q116" s="2076"/>
      <c r="R116" s="2076"/>
      <c r="S116" s="2076"/>
      <c r="T116" s="2076"/>
      <c r="U116" s="2076"/>
      <c r="V116" s="2076"/>
      <c r="W116" s="2076"/>
      <c r="X116" s="2076"/>
      <c r="Y116" s="2076"/>
      <c r="Z116" s="2076"/>
      <c r="AA116" s="2076"/>
      <c r="AB116" s="2076"/>
      <c r="AC116" s="2076"/>
      <c r="AD116" s="2076"/>
      <c r="AE116" s="2076"/>
      <c r="AF116" s="2076"/>
      <c r="AG116" s="2076"/>
      <c r="AH116" s="2076"/>
      <c r="AI116" s="2076"/>
      <c r="AJ116" s="2076"/>
      <c r="AK116" s="2076"/>
      <c r="AL116" s="2076"/>
      <c r="AM116" s="2076"/>
      <c r="AN116" s="2076"/>
      <c r="AO116" s="2076"/>
      <c r="AP116" s="2076"/>
      <c r="AQ116" s="2076"/>
      <c r="AR116" s="2076"/>
      <c r="AS116" s="2076"/>
      <c r="AT116" s="2076"/>
      <c r="AU116" s="2076"/>
      <c r="AV116" s="2076"/>
      <c r="AW116" s="2076"/>
      <c r="AX116" s="2076"/>
      <c r="AY116" s="2076"/>
      <c r="AZ116" s="2076"/>
      <c r="BA116" s="2076"/>
      <c r="BB116" s="2076"/>
      <c r="BC116" s="2077"/>
      <c r="BD116" s="2095"/>
      <c r="BE116" s="2096"/>
      <c r="BF116" s="2096"/>
      <c r="BG116" s="2076"/>
      <c r="BH116" s="2076"/>
      <c r="BI116" s="2076"/>
      <c r="BJ116" s="2076"/>
      <c r="BK116" s="2076"/>
      <c r="BL116" s="2076"/>
      <c r="BM116" s="2076"/>
      <c r="BN116" s="2076"/>
      <c r="BO116" s="2076"/>
      <c r="BP116" s="2076"/>
      <c r="BQ116" s="2076"/>
      <c r="BR116" s="2076"/>
      <c r="BS116" s="2076"/>
      <c r="BT116" s="2076"/>
      <c r="BU116" s="2076"/>
      <c r="BV116" s="2077"/>
      <c r="BW116" s="2103"/>
      <c r="BX116" s="2104"/>
      <c r="BY116" s="2105"/>
      <c r="CA116" s="2156"/>
      <c r="CB116" s="2157"/>
      <c r="CC116" s="2157"/>
      <c r="CD116" s="2157"/>
      <c r="CE116" s="2157"/>
      <c r="CF116" s="2162"/>
      <c r="CG116" s="2162"/>
      <c r="CH116" s="2162"/>
      <c r="CI116" s="2162"/>
      <c r="CJ116" s="2162"/>
      <c r="CK116" s="2162"/>
      <c r="CL116" s="2162"/>
      <c r="CM116" s="2162"/>
      <c r="CN116" s="2162"/>
      <c r="CO116" s="2162"/>
      <c r="CP116" s="2162"/>
      <c r="CQ116" s="2162"/>
      <c r="CR116" s="2162"/>
      <c r="CS116" s="2162"/>
      <c r="CT116" s="2162"/>
      <c r="CU116" s="2162"/>
      <c r="CV116" s="2162"/>
      <c r="CW116" s="2162"/>
      <c r="CX116" s="2162"/>
      <c r="CY116" s="2162"/>
      <c r="CZ116" s="2162"/>
      <c r="DA116" s="2162"/>
      <c r="DB116" s="2162"/>
      <c r="DC116" s="2164"/>
      <c r="DD116" s="2164"/>
      <c r="DE116" s="2164"/>
      <c r="DF116" s="2164"/>
      <c r="DG116" s="2164"/>
      <c r="DH116" s="2164"/>
      <c r="DI116" s="2134"/>
      <c r="DJ116" s="2134"/>
      <c r="DK116" s="2134"/>
      <c r="DL116" s="2134"/>
      <c r="DM116" s="2134"/>
      <c r="DN116" s="2134"/>
      <c r="DO116" s="2134"/>
      <c r="DP116" s="2134"/>
      <c r="DQ116" s="2134"/>
      <c r="DR116" s="2134"/>
      <c r="DS116" s="2134"/>
      <c r="DT116" s="2134"/>
      <c r="DU116" s="2134"/>
      <c r="DV116" s="2134"/>
      <c r="DW116" s="2134"/>
      <c r="DX116" s="2134"/>
      <c r="DY116" s="2134"/>
      <c r="DZ116" s="2134"/>
      <c r="EA116" s="2134"/>
      <c r="EB116" s="2134"/>
      <c r="EC116" s="2134"/>
      <c r="ED116" s="2134"/>
      <c r="EE116" s="2134"/>
      <c r="EF116" s="2134"/>
      <c r="EG116" s="2134"/>
      <c r="EH116" s="2178"/>
      <c r="EI116" s="2179"/>
      <c r="EJ116" s="2180"/>
      <c r="EK116" s="2181"/>
    </row>
    <row r="117" spans="1:141" ht="4.5" customHeight="1">
      <c r="A117" s="2115"/>
      <c r="B117" s="2076"/>
      <c r="C117" s="2076"/>
      <c r="D117" s="2076"/>
      <c r="E117" s="2076"/>
      <c r="F117" s="2076"/>
      <c r="G117" s="2076"/>
      <c r="H117" s="2076"/>
      <c r="I117" s="2076"/>
      <c r="J117" s="2076"/>
      <c r="K117" s="2076"/>
      <c r="L117" s="2076"/>
      <c r="M117" s="2076"/>
      <c r="N117" s="2076"/>
      <c r="O117" s="2076"/>
      <c r="P117" s="2076"/>
      <c r="Q117" s="2076"/>
      <c r="R117" s="2076"/>
      <c r="S117" s="2076"/>
      <c r="T117" s="2076"/>
      <c r="U117" s="2076"/>
      <c r="V117" s="2076"/>
      <c r="W117" s="2076"/>
      <c r="X117" s="2076"/>
      <c r="Y117" s="2076"/>
      <c r="Z117" s="2076"/>
      <c r="AA117" s="2076"/>
      <c r="AB117" s="2076"/>
      <c r="AC117" s="2076"/>
      <c r="AD117" s="2076"/>
      <c r="AE117" s="2076"/>
      <c r="AF117" s="2076"/>
      <c r="AG117" s="2076"/>
      <c r="AH117" s="2076"/>
      <c r="AI117" s="2076"/>
      <c r="AJ117" s="2076"/>
      <c r="AK117" s="2076"/>
      <c r="AL117" s="2076"/>
      <c r="AM117" s="2076"/>
      <c r="AN117" s="2076"/>
      <c r="AO117" s="2076"/>
      <c r="AP117" s="2076"/>
      <c r="AQ117" s="2076"/>
      <c r="AR117" s="2076"/>
      <c r="AS117" s="2076"/>
      <c r="AT117" s="2076"/>
      <c r="AU117" s="2076"/>
      <c r="AV117" s="2076"/>
      <c r="AW117" s="2076"/>
      <c r="AX117" s="2076"/>
      <c r="AY117" s="2076"/>
      <c r="AZ117" s="2076"/>
      <c r="BA117" s="2076"/>
      <c r="BB117" s="2076"/>
      <c r="BC117" s="2077"/>
      <c r="BD117" s="2095"/>
      <c r="BE117" s="2096"/>
      <c r="BF117" s="2096"/>
      <c r="BG117" s="2076"/>
      <c r="BH117" s="2076"/>
      <c r="BI117" s="2076"/>
      <c r="BJ117" s="2076"/>
      <c r="BK117" s="2076"/>
      <c r="BL117" s="2076"/>
      <c r="BM117" s="2076"/>
      <c r="BN117" s="2076"/>
      <c r="BO117" s="2076"/>
      <c r="BP117" s="2076"/>
      <c r="BQ117" s="2076"/>
      <c r="BR117" s="2076"/>
      <c r="BS117" s="2076"/>
      <c r="BT117" s="2076"/>
      <c r="BU117" s="2076"/>
      <c r="BV117" s="2077"/>
      <c r="BW117" s="2103"/>
      <c r="BX117" s="2104"/>
      <c r="BY117" s="2105"/>
    </row>
    <row r="118" spans="1:141" ht="4.5" customHeight="1">
      <c r="A118" s="2115"/>
      <c r="B118" s="2076"/>
      <c r="C118" s="2076"/>
      <c r="D118" s="2076"/>
      <c r="E118" s="2076"/>
      <c r="F118" s="2076"/>
      <c r="G118" s="2076"/>
      <c r="H118" s="2076"/>
      <c r="I118" s="2076"/>
      <c r="J118" s="2076"/>
      <c r="K118" s="2076"/>
      <c r="L118" s="2076"/>
      <c r="M118" s="2076"/>
      <c r="N118" s="2076"/>
      <c r="O118" s="2076"/>
      <c r="P118" s="2076"/>
      <c r="Q118" s="2076"/>
      <c r="R118" s="2076"/>
      <c r="S118" s="2076"/>
      <c r="T118" s="2076"/>
      <c r="U118" s="2076"/>
      <c r="V118" s="2076"/>
      <c r="W118" s="2076"/>
      <c r="X118" s="2076"/>
      <c r="Y118" s="2076"/>
      <c r="Z118" s="2076"/>
      <c r="AA118" s="2076"/>
      <c r="AB118" s="2076"/>
      <c r="AC118" s="2076"/>
      <c r="AD118" s="2076"/>
      <c r="AE118" s="2076"/>
      <c r="AF118" s="2076"/>
      <c r="AG118" s="2076"/>
      <c r="AH118" s="2076"/>
      <c r="AI118" s="2076"/>
      <c r="AJ118" s="2076"/>
      <c r="AK118" s="2076"/>
      <c r="AL118" s="2076"/>
      <c r="AM118" s="2076"/>
      <c r="AN118" s="2076"/>
      <c r="AO118" s="2076"/>
      <c r="AP118" s="2076"/>
      <c r="AQ118" s="2076"/>
      <c r="AR118" s="2076"/>
      <c r="AS118" s="2076"/>
      <c r="AT118" s="2076"/>
      <c r="AU118" s="2076"/>
      <c r="AV118" s="2076"/>
      <c r="AW118" s="2076"/>
      <c r="AX118" s="2076"/>
      <c r="AY118" s="2076"/>
      <c r="AZ118" s="2076"/>
      <c r="BA118" s="2076"/>
      <c r="BB118" s="2076"/>
      <c r="BC118" s="2077"/>
      <c r="BD118" s="2095"/>
      <c r="BE118" s="2096"/>
      <c r="BF118" s="2096"/>
      <c r="BG118" s="2076"/>
      <c r="BH118" s="2076"/>
      <c r="BI118" s="2076"/>
      <c r="BJ118" s="2076"/>
      <c r="BK118" s="2076"/>
      <c r="BL118" s="2076"/>
      <c r="BM118" s="2076"/>
      <c r="BN118" s="2076"/>
      <c r="BO118" s="2076"/>
      <c r="BP118" s="2076"/>
      <c r="BQ118" s="2076"/>
      <c r="BR118" s="2076"/>
      <c r="BS118" s="2076"/>
      <c r="BT118" s="2076"/>
      <c r="BU118" s="2076"/>
      <c r="BV118" s="2077"/>
      <c r="BW118" s="2103"/>
      <c r="BX118" s="2104"/>
      <c r="BY118" s="2105"/>
    </row>
    <row r="119" spans="1:141" ht="4.5" customHeight="1">
      <c r="A119" s="2115"/>
      <c r="B119" s="2076"/>
      <c r="C119" s="2076"/>
      <c r="D119" s="2076"/>
      <c r="E119" s="2076"/>
      <c r="F119" s="2076"/>
      <c r="G119" s="2076"/>
      <c r="H119" s="2076"/>
      <c r="I119" s="2076"/>
      <c r="J119" s="2076"/>
      <c r="K119" s="2076"/>
      <c r="L119" s="2076"/>
      <c r="M119" s="2076"/>
      <c r="N119" s="2076"/>
      <c r="O119" s="2076"/>
      <c r="P119" s="2076"/>
      <c r="Q119" s="2076"/>
      <c r="R119" s="2076"/>
      <c r="S119" s="2076"/>
      <c r="T119" s="2076"/>
      <c r="U119" s="2076"/>
      <c r="V119" s="2076"/>
      <c r="W119" s="2076"/>
      <c r="X119" s="2076"/>
      <c r="Y119" s="2076"/>
      <c r="Z119" s="2076"/>
      <c r="AA119" s="2076"/>
      <c r="AB119" s="2076"/>
      <c r="AC119" s="2076"/>
      <c r="AD119" s="2076"/>
      <c r="AE119" s="2076"/>
      <c r="AF119" s="2076"/>
      <c r="AG119" s="2076"/>
      <c r="AH119" s="2076"/>
      <c r="AI119" s="2076"/>
      <c r="AJ119" s="2076"/>
      <c r="AK119" s="2076"/>
      <c r="AL119" s="2076"/>
      <c r="AM119" s="2076"/>
      <c r="AN119" s="2076"/>
      <c r="AO119" s="2076"/>
      <c r="AP119" s="2076"/>
      <c r="AQ119" s="2076"/>
      <c r="AR119" s="2076"/>
      <c r="AS119" s="2076"/>
      <c r="AT119" s="2076"/>
      <c r="AU119" s="2076"/>
      <c r="AV119" s="2076"/>
      <c r="AW119" s="2076"/>
      <c r="AX119" s="2076"/>
      <c r="AY119" s="2076"/>
      <c r="AZ119" s="2076"/>
      <c r="BA119" s="2076"/>
      <c r="BB119" s="2076"/>
      <c r="BC119" s="2077"/>
      <c r="BD119" s="2095"/>
      <c r="BE119" s="2096"/>
      <c r="BF119" s="2096"/>
      <c r="BG119" s="2076"/>
      <c r="BH119" s="2076"/>
      <c r="BI119" s="2076"/>
      <c r="BJ119" s="2076"/>
      <c r="BK119" s="2076"/>
      <c r="BL119" s="2076"/>
      <c r="BM119" s="2076"/>
      <c r="BN119" s="2076"/>
      <c r="BO119" s="2076"/>
      <c r="BP119" s="2076"/>
      <c r="BQ119" s="2076"/>
      <c r="BR119" s="2076"/>
      <c r="BS119" s="2076"/>
      <c r="BT119" s="2076"/>
      <c r="BU119" s="2076"/>
      <c r="BV119" s="2077"/>
      <c r="BW119" s="2103"/>
      <c r="BX119" s="2104"/>
      <c r="BY119" s="2105"/>
    </row>
    <row r="120" spans="1:141" ht="4.5" customHeight="1">
      <c r="A120" s="2115"/>
      <c r="B120" s="2076"/>
      <c r="C120" s="2076"/>
      <c r="D120" s="2076"/>
      <c r="E120" s="2076"/>
      <c r="F120" s="2076"/>
      <c r="G120" s="2076"/>
      <c r="H120" s="2076"/>
      <c r="I120" s="2076"/>
      <c r="J120" s="2076"/>
      <c r="K120" s="2076"/>
      <c r="L120" s="2076"/>
      <c r="M120" s="2076"/>
      <c r="N120" s="2076"/>
      <c r="O120" s="2076"/>
      <c r="P120" s="2076"/>
      <c r="Q120" s="2076"/>
      <c r="R120" s="2076"/>
      <c r="S120" s="2076"/>
      <c r="T120" s="2076"/>
      <c r="U120" s="2076"/>
      <c r="V120" s="2076"/>
      <c r="W120" s="2076"/>
      <c r="X120" s="2076"/>
      <c r="Y120" s="2076"/>
      <c r="Z120" s="2076"/>
      <c r="AA120" s="2076"/>
      <c r="AB120" s="2076"/>
      <c r="AC120" s="2076"/>
      <c r="AD120" s="2076"/>
      <c r="AE120" s="2076"/>
      <c r="AF120" s="2076"/>
      <c r="AG120" s="2076"/>
      <c r="AH120" s="2076"/>
      <c r="AI120" s="2076"/>
      <c r="AJ120" s="2076"/>
      <c r="AK120" s="2076"/>
      <c r="AL120" s="2076"/>
      <c r="AM120" s="2076"/>
      <c r="AN120" s="2076"/>
      <c r="AO120" s="2076"/>
      <c r="AP120" s="2076"/>
      <c r="AQ120" s="2076"/>
      <c r="AR120" s="2076"/>
      <c r="AS120" s="2076"/>
      <c r="AT120" s="2076"/>
      <c r="AU120" s="2076"/>
      <c r="AV120" s="2076"/>
      <c r="AW120" s="2076"/>
      <c r="AX120" s="2076"/>
      <c r="AY120" s="2076"/>
      <c r="AZ120" s="2076"/>
      <c r="BA120" s="2076"/>
      <c r="BB120" s="2076"/>
      <c r="BC120" s="2077"/>
      <c r="BD120" s="2095"/>
      <c r="BE120" s="2096"/>
      <c r="BF120" s="2096"/>
      <c r="BG120" s="2076"/>
      <c r="BH120" s="2076"/>
      <c r="BI120" s="2076"/>
      <c r="BJ120" s="2076"/>
      <c r="BK120" s="2076"/>
      <c r="BL120" s="2076"/>
      <c r="BM120" s="2076"/>
      <c r="BN120" s="2076"/>
      <c r="BO120" s="2076"/>
      <c r="BP120" s="2076"/>
      <c r="BQ120" s="2076"/>
      <c r="BR120" s="2076"/>
      <c r="BS120" s="2076"/>
      <c r="BT120" s="2076"/>
      <c r="BU120" s="2076"/>
      <c r="BV120" s="2077"/>
      <c r="BW120" s="2103"/>
      <c r="BX120" s="2104"/>
      <c r="BY120" s="2105"/>
    </row>
    <row r="121" spans="1:141" ht="4.5" customHeight="1">
      <c r="A121" s="2116"/>
      <c r="B121" s="2078"/>
      <c r="C121" s="2078"/>
      <c r="D121" s="2078"/>
      <c r="E121" s="2078"/>
      <c r="F121" s="2078"/>
      <c r="G121" s="2078"/>
      <c r="H121" s="2078"/>
      <c r="I121" s="2078"/>
      <c r="J121" s="2078"/>
      <c r="K121" s="2078"/>
      <c r="L121" s="2078"/>
      <c r="M121" s="2078"/>
      <c r="N121" s="2078"/>
      <c r="O121" s="2078"/>
      <c r="P121" s="2078"/>
      <c r="Q121" s="2078"/>
      <c r="R121" s="2078"/>
      <c r="S121" s="2078"/>
      <c r="T121" s="2078"/>
      <c r="U121" s="2078"/>
      <c r="V121" s="2078"/>
      <c r="W121" s="2078"/>
      <c r="X121" s="2078"/>
      <c r="Y121" s="2078"/>
      <c r="Z121" s="2078"/>
      <c r="AA121" s="2078"/>
      <c r="AB121" s="2078"/>
      <c r="AC121" s="2078"/>
      <c r="AD121" s="2078"/>
      <c r="AE121" s="2078"/>
      <c r="AF121" s="2078"/>
      <c r="AG121" s="2078"/>
      <c r="AH121" s="2078"/>
      <c r="AI121" s="2078"/>
      <c r="AJ121" s="2078"/>
      <c r="AK121" s="2078"/>
      <c r="AL121" s="2078"/>
      <c r="AM121" s="2078"/>
      <c r="AN121" s="2078"/>
      <c r="AO121" s="2078"/>
      <c r="AP121" s="2078"/>
      <c r="AQ121" s="2078"/>
      <c r="AR121" s="2078"/>
      <c r="AS121" s="2078"/>
      <c r="AT121" s="2078"/>
      <c r="AU121" s="2078"/>
      <c r="AV121" s="2078"/>
      <c r="AW121" s="2078"/>
      <c r="AX121" s="2078"/>
      <c r="AY121" s="2078"/>
      <c r="AZ121" s="2078"/>
      <c r="BA121" s="2078"/>
      <c r="BB121" s="2078"/>
      <c r="BC121" s="2079"/>
      <c r="BD121" s="2097"/>
      <c r="BE121" s="2098"/>
      <c r="BF121" s="2098"/>
      <c r="BG121" s="2078"/>
      <c r="BH121" s="2078"/>
      <c r="BI121" s="2078"/>
      <c r="BJ121" s="2078"/>
      <c r="BK121" s="2078"/>
      <c r="BL121" s="2078"/>
      <c r="BM121" s="2078"/>
      <c r="BN121" s="2078"/>
      <c r="BO121" s="2078"/>
      <c r="BP121" s="2078"/>
      <c r="BQ121" s="2078"/>
      <c r="BR121" s="2078"/>
      <c r="BS121" s="2078"/>
      <c r="BT121" s="2078"/>
      <c r="BU121" s="2078"/>
      <c r="BV121" s="2079"/>
      <c r="BW121" s="2106"/>
      <c r="BX121" s="2107"/>
      <c r="BY121" s="2108"/>
    </row>
    <row r="122" spans="1:141" ht="4.5" customHeight="1"/>
    <row r="123" spans="1:141" ht="4.5" customHeight="1"/>
    <row r="124" spans="1:141" ht="4.5" customHeight="1">
      <c r="A124" s="2112" t="s">
        <v>427</v>
      </c>
      <c r="B124" s="2112"/>
      <c r="C124" s="2112"/>
      <c r="D124" s="2112"/>
      <c r="E124" s="2112"/>
      <c r="F124" s="2112"/>
      <c r="G124" s="2112"/>
      <c r="H124" s="2112"/>
      <c r="I124" s="2112"/>
      <c r="J124" s="2112"/>
      <c r="K124" s="2112"/>
      <c r="L124" s="2112"/>
      <c r="M124" s="2112"/>
      <c r="N124" s="2112"/>
      <c r="O124" s="2112"/>
      <c r="P124" s="2112"/>
      <c r="Q124" s="2112"/>
      <c r="R124" s="2112"/>
      <c r="S124" s="2112"/>
      <c r="T124" s="2112"/>
      <c r="U124" s="2112"/>
      <c r="V124" s="2112"/>
      <c r="W124" s="2112"/>
      <c r="X124" s="2112"/>
      <c r="Y124" s="2112"/>
      <c r="Z124" s="2112"/>
      <c r="AA124" s="2112"/>
      <c r="AB124" s="2112"/>
      <c r="AC124" s="2112"/>
      <c r="AD124" s="2112"/>
      <c r="AE124" s="2112"/>
      <c r="AF124" s="2112"/>
      <c r="AG124" s="2112"/>
      <c r="AH124" s="2112"/>
      <c r="AI124" s="2112"/>
      <c r="AJ124" s="2112"/>
      <c r="AK124" s="2112"/>
      <c r="AL124" s="2112"/>
      <c r="AM124" s="2112"/>
      <c r="AN124" s="2112"/>
      <c r="AO124" s="2112"/>
      <c r="AP124" s="2112"/>
      <c r="AQ124" s="2112"/>
      <c r="AR124" s="2112"/>
      <c r="AS124" s="2112"/>
      <c r="AT124" s="2112"/>
      <c r="AU124" s="2112"/>
      <c r="AV124" s="2112"/>
      <c r="AW124" s="2112"/>
      <c r="AX124" s="2112"/>
      <c r="AY124" s="2112"/>
      <c r="AZ124" s="2112"/>
      <c r="BA124" s="2112"/>
      <c r="BB124" s="2112"/>
      <c r="BC124" s="2112"/>
      <c r="BD124" s="2112"/>
      <c r="BE124" s="2112"/>
      <c r="BF124" s="2112"/>
      <c r="BG124" s="2112"/>
      <c r="BH124" s="2112"/>
      <c r="BI124" s="2112"/>
      <c r="BJ124" s="2112"/>
      <c r="BK124" s="2112"/>
      <c r="BL124" s="2112"/>
      <c r="BM124" s="2112"/>
      <c r="BN124" s="2112"/>
      <c r="BO124" s="2112"/>
      <c r="BP124" s="2112"/>
      <c r="BQ124" s="2112"/>
      <c r="BR124" s="2112"/>
      <c r="BS124" s="2112"/>
      <c r="BT124" s="2112"/>
      <c r="BU124" s="2112"/>
      <c r="BV124" s="2112"/>
      <c r="BW124" s="2112"/>
      <c r="BX124" s="2112"/>
      <c r="BY124" s="2112"/>
    </row>
    <row r="125" spans="1:141" ht="4.5" customHeight="1">
      <c r="A125" s="2112"/>
      <c r="B125" s="2112"/>
      <c r="C125" s="2112"/>
      <c r="D125" s="2112"/>
      <c r="E125" s="2112"/>
      <c r="F125" s="2112"/>
      <c r="G125" s="2112"/>
      <c r="H125" s="2112"/>
      <c r="I125" s="2112"/>
      <c r="J125" s="2112"/>
      <c r="K125" s="2112"/>
      <c r="L125" s="2112"/>
      <c r="M125" s="2112"/>
      <c r="N125" s="2112"/>
      <c r="O125" s="2112"/>
      <c r="P125" s="2112"/>
      <c r="Q125" s="2112"/>
      <c r="R125" s="2112"/>
      <c r="S125" s="2112"/>
      <c r="T125" s="2112"/>
      <c r="U125" s="2112"/>
      <c r="V125" s="2112"/>
      <c r="W125" s="2112"/>
      <c r="X125" s="2112"/>
      <c r="Y125" s="2112"/>
      <c r="Z125" s="2112"/>
      <c r="AA125" s="2112"/>
      <c r="AB125" s="2112"/>
      <c r="AC125" s="2112"/>
      <c r="AD125" s="2112"/>
      <c r="AE125" s="2112"/>
      <c r="AF125" s="2112"/>
      <c r="AG125" s="2112"/>
      <c r="AH125" s="2112"/>
      <c r="AI125" s="2112"/>
      <c r="AJ125" s="2112"/>
      <c r="AK125" s="2112"/>
      <c r="AL125" s="2112"/>
      <c r="AM125" s="2112"/>
      <c r="AN125" s="2112"/>
      <c r="AO125" s="2112"/>
      <c r="AP125" s="2112"/>
      <c r="AQ125" s="2112"/>
      <c r="AR125" s="2112"/>
      <c r="AS125" s="2112"/>
      <c r="AT125" s="2112"/>
      <c r="AU125" s="2112"/>
      <c r="AV125" s="2112"/>
      <c r="AW125" s="2112"/>
      <c r="AX125" s="2112"/>
      <c r="AY125" s="2112"/>
      <c r="AZ125" s="2112"/>
      <c r="BA125" s="2112"/>
      <c r="BB125" s="2112"/>
      <c r="BC125" s="2112"/>
      <c r="BD125" s="2112"/>
      <c r="BE125" s="2112"/>
      <c r="BF125" s="2112"/>
      <c r="BG125" s="2112"/>
      <c r="BH125" s="2112"/>
      <c r="BI125" s="2112"/>
      <c r="BJ125" s="2112"/>
      <c r="BK125" s="2112"/>
      <c r="BL125" s="2112"/>
      <c r="BM125" s="2112"/>
      <c r="BN125" s="2112"/>
      <c r="BO125" s="2112"/>
      <c r="BP125" s="2112"/>
      <c r="BQ125" s="2112"/>
      <c r="BR125" s="2112"/>
      <c r="BS125" s="2112"/>
      <c r="BT125" s="2112"/>
      <c r="BU125" s="2112"/>
      <c r="BV125" s="2112"/>
      <c r="BW125" s="2112"/>
      <c r="BX125" s="2112"/>
      <c r="BY125" s="2112"/>
    </row>
    <row r="126" spans="1:141" ht="4.5" customHeight="1">
      <c r="A126" s="2112"/>
      <c r="B126" s="2112"/>
      <c r="C126" s="2112"/>
      <c r="D126" s="2112"/>
      <c r="E126" s="2112"/>
      <c r="F126" s="2112"/>
      <c r="G126" s="2112"/>
      <c r="H126" s="2112"/>
      <c r="I126" s="2112"/>
      <c r="J126" s="2112"/>
      <c r="K126" s="2112"/>
      <c r="L126" s="2112"/>
      <c r="M126" s="2112"/>
      <c r="N126" s="2112"/>
      <c r="O126" s="2112"/>
      <c r="P126" s="2112"/>
      <c r="Q126" s="2112"/>
      <c r="R126" s="2112"/>
      <c r="S126" s="2112"/>
      <c r="T126" s="2112"/>
      <c r="U126" s="2112"/>
      <c r="V126" s="2112"/>
      <c r="W126" s="2112"/>
      <c r="X126" s="2112"/>
      <c r="Y126" s="2112"/>
      <c r="Z126" s="2112"/>
      <c r="AA126" s="2112"/>
      <c r="AB126" s="2112"/>
      <c r="AC126" s="2112"/>
      <c r="AD126" s="2112"/>
      <c r="AE126" s="2112"/>
      <c r="AF126" s="2112"/>
      <c r="AG126" s="2112"/>
      <c r="AH126" s="2112"/>
      <c r="AI126" s="2112"/>
      <c r="AJ126" s="2112"/>
      <c r="AK126" s="2112"/>
      <c r="AL126" s="2112"/>
      <c r="AM126" s="2112"/>
      <c r="AN126" s="2112"/>
      <c r="AO126" s="2112"/>
      <c r="AP126" s="2112"/>
      <c r="AQ126" s="2112"/>
      <c r="AR126" s="2112"/>
      <c r="AS126" s="2112"/>
      <c r="AT126" s="2112"/>
      <c r="AU126" s="2112"/>
      <c r="AV126" s="2112"/>
      <c r="AW126" s="2112"/>
      <c r="AX126" s="2112"/>
      <c r="AY126" s="2112"/>
      <c r="AZ126" s="2112"/>
      <c r="BA126" s="2112"/>
      <c r="BB126" s="2112"/>
      <c r="BC126" s="2112"/>
      <c r="BD126" s="2112"/>
      <c r="BE126" s="2112"/>
      <c r="BF126" s="2112"/>
      <c r="BG126" s="2112"/>
      <c r="BH126" s="2112"/>
      <c r="BI126" s="2112"/>
      <c r="BJ126" s="2112"/>
      <c r="BK126" s="2112"/>
      <c r="BL126" s="2112"/>
      <c r="BM126" s="2112"/>
      <c r="BN126" s="2112"/>
      <c r="BO126" s="2112"/>
      <c r="BP126" s="2112"/>
      <c r="BQ126" s="2112"/>
      <c r="BR126" s="2112"/>
      <c r="BS126" s="2112"/>
      <c r="BT126" s="2112"/>
      <c r="BU126" s="2112"/>
      <c r="BV126" s="2112"/>
      <c r="BW126" s="2112"/>
      <c r="BX126" s="2112"/>
      <c r="BY126" s="2112"/>
    </row>
    <row r="127" spans="1:141" ht="4.5" customHeight="1">
      <c r="A127" s="2117" t="s">
        <v>428</v>
      </c>
      <c r="B127" s="2118"/>
      <c r="C127" s="2118"/>
      <c r="D127" s="2118"/>
      <c r="E127" s="2118"/>
      <c r="F127" s="2118"/>
      <c r="G127" s="2118"/>
      <c r="H127" s="2118"/>
      <c r="I127" s="2118"/>
      <c r="J127" s="2118"/>
      <c r="K127" s="2118"/>
      <c r="L127" s="2118"/>
      <c r="M127" s="2118"/>
      <c r="N127" s="2118"/>
      <c r="O127" s="2118"/>
      <c r="P127" s="2118"/>
      <c r="Q127" s="2118"/>
      <c r="R127" s="2118"/>
      <c r="S127" s="2118"/>
      <c r="T127" s="2118"/>
      <c r="U127" s="2118"/>
      <c r="V127" s="2118"/>
      <c r="W127" s="2118"/>
      <c r="X127" s="2118"/>
      <c r="Y127" s="2118"/>
      <c r="Z127" s="2118" t="s">
        <v>429</v>
      </c>
      <c r="AA127" s="2118"/>
      <c r="AB127" s="2118"/>
      <c r="AC127" s="2118"/>
      <c r="AD127" s="2118"/>
      <c r="AE127" s="2118"/>
      <c r="AF127" s="2118"/>
      <c r="AG127" s="2118"/>
      <c r="AH127" s="2118"/>
      <c r="AI127" s="2118"/>
      <c r="AJ127" s="2118"/>
      <c r="AK127" s="2118"/>
      <c r="AL127" s="2118"/>
      <c r="AM127" s="2118"/>
      <c r="AN127" s="2118"/>
      <c r="AO127" s="2118"/>
      <c r="AP127" s="2118"/>
      <c r="AQ127" s="2118"/>
      <c r="AR127" s="2118"/>
      <c r="AS127" s="2118"/>
      <c r="AT127" s="2118"/>
      <c r="AU127" s="2118"/>
      <c r="AV127" s="2118"/>
      <c r="AW127" s="2118"/>
      <c r="AX127" s="2118"/>
      <c r="AY127" s="2118"/>
      <c r="AZ127" s="2121" t="s">
        <v>444</v>
      </c>
      <c r="BA127" s="2118"/>
      <c r="BB127" s="2118"/>
      <c r="BC127" s="2118"/>
      <c r="BD127" s="2118"/>
      <c r="BE127" s="2118"/>
      <c r="BF127" s="2118"/>
      <c r="BG127" s="2118"/>
      <c r="BH127" s="2118"/>
      <c r="BI127" s="2118"/>
      <c r="BJ127" s="2118"/>
      <c r="BK127" s="2118"/>
      <c r="BL127" s="2118"/>
      <c r="BM127" s="2118"/>
      <c r="BN127" s="2118"/>
      <c r="BO127" s="2118"/>
      <c r="BP127" s="2118"/>
      <c r="BQ127" s="2118"/>
      <c r="BR127" s="2118"/>
      <c r="BS127" s="2118"/>
      <c r="BT127" s="2118"/>
      <c r="BU127" s="2118"/>
      <c r="BV127" s="2118"/>
      <c r="BW127" s="2118"/>
      <c r="BX127" s="2118"/>
      <c r="BY127" s="2122"/>
    </row>
    <row r="128" spans="1:141" ht="4.5" customHeight="1">
      <c r="A128" s="2119"/>
      <c r="B128" s="2120"/>
      <c r="C128" s="2120"/>
      <c r="D128" s="2120"/>
      <c r="E128" s="2120"/>
      <c r="F128" s="2120"/>
      <c r="G128" s="2120"/>
      <c r="H128" s="2120"/>
      <c r="I128" s="2120"/>
      <c r="J128" s="2120"/>
      <c r="K128" s="2120"/>
      <c r="L128" s="2120"/>
      <c r="M128" s="2120"/>
      <c r="N128" s="2120"/>
      <c r="O128" s="2120"/>
      <c r="P128" s="2120"/>
      <c r="Q128" s="2120"/>
      <c r="R128" s="2120"/>
      <c r="S128" s="2120"/>
      <c r="T128" s="2120"/>
      <c r="U128" s="2120"/>
      <c r="V128" s="2120"/>
      <c r="W128" s="2120"/>
      <c r="X128" s="2120"/>
      <c r="Y128" s="2120"/>
      <c r="Z128" s="2120"/>
      <c r="AA128" s="2120"/>
      <c r="AB128" s="2120"/>
      <c r="AC128" s="2120"/>
      <c r="AD128" s="2120"/>
      <c r="AE128" s="2120"/>
      <c r="AF128" s="2120"/>
      <c r="AG128" s="2120"/>
      <c r="AH128" s="2120"/>
      <c r="AI128" s="2120"/>
      <c r="AJ128" s="2120"/>
      <c r="AK128" s="2120"/>
      <c r="AL128" s="2120"/>
      <c r="AM128" s="2120"/>
      <c r="AN128" s="2120"/>
      <c r="AO128" s="2120"/>
      <c r="AP128" s="2120"/>
      <c r="AQ128" s="2120"/>
      <c r="AR128" s="2120"/>
      <c r="AS128" s="2120"/>
      <c r="AT128" s="2120"/>
      <c r="AU128" s="2120"/>
      <c r="AV128" s="2120"/>
      <c r="AW128" s="2120"/>
      <c r="AX128" s="2120"/>
      <c r="AY128" s="2120"/>
      <c r="AZ128" s="2120"/>
      <c r="BA128" s="2120"/>
      <c r="BB128" s="2120"/>
      <c r="BC128" s="2120"/>
      <c r="BD128" s="2120"/>
      <c r="BE128" s="2120"/>
      <c r="BF128" s="2120"/>
      <c r="BG128" s="2120"/>
      <c r="BH128" s="2120"/>
      <c r="BI128" s="2120"/>
      <c r="BJ128" s="2120"/>
      <c r="BK128" s="2120"/>
      <c r="BL128" s="2120"/>
      <c r="BM128" s="2120"/>
      <c r="BN128" s="2120"/>
      <c r="BO128" s="2120"/>
      <c r="BP128" s="2120"/>
      <c r="BQ128" s="2120"/>
      <c r="BR128" s="2120"/>
      <c r="BS128" s="2120"/>
      <c r="BT128" s="2120"/>
      <c r="BU128" s="2120"/>
      <c r="BV128" s="2120"/>
      <c r="BW128" s="2120"/>
      <c r="BX128" s="2120"/>
      <c r="BY128" s="2123"/>
    </row>
    <row r="129" spans="1:141" ht="4.5" customHeight="1">
      <c r="A129" s="2119"/>
      <c r="B129" s="2120"/>
      <c r="C129" s="2120"/>
      <c r="D129" s="2120"/>
      <c r="E129" s="2120"/>
      <c r="F129" s="2120"/>
      <c r="G129" s="2120"/>
      <c r="H129" s="2120"/>
      <c r="I129" s="2120"/>
      <c r="J129" s="2120"/>
      <c r="K129" s="2120"/>
      <c r="L129" s="2120"/>
      <c r="M129" s="2120"/>
      <c r="N129" s="2120"/>
      <c r="O129" s="2120"/>
      <c r="P129" s="2120"/>
      <c r="Q129" s="2120"/>
      <c r="R129" s="2120"/>
      <c r="S129" s="2120"/>
      <c r="T129" s="2120"/>
      <c r="U129" s="2120"/>
      <c r="V129" s="2120"/>
      <c r="W129" s="2120"/>
      <c r="X129" s="2120"/>
      <c r="Y129" s="2120"/>
      <c r="Z129" s="2120"/>
      <c r="AA129" s="2120"/>
      <c r="AB129" s="2120"/>
      <c r="AC129" s="2120"/>
      <c r="AD129" s="2120"/>
      <c r="AE129" s="2120"/>
      <c r="AF129" s="2120"/>
      <c r="AG129" s="2120"/>
      <c r="AH129" s="2120"/>
      <c r="AI129" s="2120"/>
      <c r="AJ129" s="2120"/>
      <c r="AK129" s="2120"/>
      <c r="AL129" s="2120"/>
      <c r="AM129" s="2120"/>
      <c r="AN129" s="2120"/>
      <c r="AO129" s="2120"/>
      <c r="AP129" s="2120"/>
      <c r="AQ129" s="2120"/>
      <c r="AR129" s="2120"/>
      <c r="AS129" s="2120"/>
      <c r="AT129" s="2120"/>
      <c r="AU129" s="2120"/>
      <c r="AV129" s="2120"/>
      <c r="AW129" s="2120"/>
      <c r="AX129" s="2120"/>
      <c r="AY129" s="2120"/>
      <c r="AZ129" s="2120"/>
      <c r="BA129" s="2120"/>
      <c r="BB129" s="2120"/>
      <c r="BC129" s="2120"/>
      <c r="BD129" s="2120"/>
      <c r="BE129" s="2120"/>
      <c r="BF129" s="2120"/>
      <c r="BG129" s="2120"/>
      <c r="BH129" s="2120"/>
      <c r="BI129" s="2120"/>
      <c r="BJ129" s="2120"/>
      <c r="BK129" s="2120"/>
      <c r="BL129" s="2120"/>
      <c r="BM129" s="2120"/>
      <c r="BN129" s="2120"/>
      <c r="BO129" s="2120"/>
      <c r="BP129" s="2120"/>
      <c r="BQ129" s="2120"/>
      <c r="BR129" s="2120"/>
      <c r="BS129" s="2120"/>
      <c r="BT129" s="2120"/>
      <c r="BU129" s="2120"/>
      <c r="BV129" s="2120"/>
      <c r="BW129" s="2120"/>
      <c r="BX129" s="2120"/>
      <c r="BY129" s="2123"/>
    </row>
    <row r="130" spans="1:141" ht="4.5" customHeight="1">
      <c r="A130" s="2119"/>
      <c r="B130" s="2120"/>
      <c r="C130" s="2120"/>
      <c r="D130" s="2120"/>
      <c r="E130" s="2120"/>
      <c r="F130" s="2120"/>
      <c r="G130" s="2120"/>
      <c r="H130" s="2120"/>
      <c r="I130" s="2120"/>
      <c r="J130" s="2120"/>
      <c r="K130" s="2120"/>
      <c r="L130" s="2120"/>
      <c r="M130" s="2120"/>
      <c r="N130" s="2120"/>
      <c r="O130" s="2120"/>
      <c r="P130" s="2120"/>
      <c r="Q130" s="2120"/>
      <c r="R130" s="2120"/>
      <c r="S130" s="2120"/>
      <c r="T130" s="2120"/>
      <c r="U130" s="2120"/>
      <c r="V130" s="2120"/>
      <c r="W130" s="2120"/>
      <c r="X130" s="2120"/>
      <c r="Y130" s="2120"/>
      <c r="Z130" s="2120"/>
      <c r="AA130" s="2120"/>
      <c r="AB130" s="2120"/>
      <c r="AC130" s="2120"/>
      <c r="AD130" s="2120"/>
      <c r="AE130" s="2120"/>
      <c r="AF130" s="2120"/>
      <c r="AG130" s="2120"/>
      <c r="AH130" s="2120"/>
      <c r="AI130" s="2120"/>
      <c r="AJ130" s="2120"/>
      <c r="AK130" s="2120"/>
      <c r="AL130" s="2120"/>
      <c r="AM130" s="2120"/>
      <c r="AN130" s="2120"/>
      <c r="AO130" s="2120"/>
      <c r="AP130" s="2120"/>
      <c r="AQ130" s="2120"/>
      <c r="AR130" s="2120"/>
      <c r="AS130" s="2120"/>
      <c r="AT130" s="2120"/>
      <c r="AU130" s="2120"/>
      <c r="AV130" s="2120"/>
      <c r="AW130" s="2120"/>
      <c r="AX130" s="2120"/>
      <c r="AY130" s="2120"/>
      <c r="AZ130" s="2120"/>
      <c r="BA130" s="2120"/>
      <c r="BB130" s="2120"/>
      <c r="BC130" s="2120"/>
      <c r="BD130" s="2120"/>
      <c r="BE130" s="2120"/>
      <c r="BF130" s="2120"/>
      <c r="BG130" s="2120"/>
      <c r="BH130" s="2120"/>
      <c r="BI130" s="2120"/>
      <c r="BJ130" s="2120"/>
      <c r="BK130" s="2120"/>
      <c r="BL130" s="2120"/>
      <c r="BM130" s="2120"/>
      <c r="BN130" s="2120"/>
      <c r="BO130" s="2120"/>
      <c r="BP130" s="2120"/>
      <c r="BQ130" s="2120"/>
      <c r="BR130" s="2120"/>
      <c r="BS130" s="2120"/>
      <c r="BT130" s="2120"/>
      <c r="BU130" s="2120"/>
      <c r="BV130" s="2120"/>
      <c r="BW130" s="2120"/>
      <c r="BX130" s="2120"/>
      <c r="BY130" s="2123"/>
    </row>
    <row r="131" spans="1:141" ht="4.5" customHeight="1">
      <c r="A131" s="2119"/>
      <c r="B131" s="2120"/>
      <c r="C131" s="2120"/>
      <c r="D131" s="2120"/>
      <c r="E131" s="2120"/>
      <c r="F131" s="2120"/>
      <c r="G131" s="2120"/>
      <c r="H131" s="2120"/>
      <c r="I131" s="2120"/>
      <c r="J131" s="2120"/>
      <c r="K131" s="2120"/>
      <c r="L131" s="2120"/>
      <c r="M131" s="2120"/>
      <c r="N131" s="2120"/>
      <c r="O131" s="2120"/>
      <c r="P131" s="2120"/>
      <c r="Q131" s="2120"/>
      <c r="R131" s="2120"/>
      <c r="S131" s="2120"/>
      <c r="T131" s="2120"/>
      <c r="U131" s="2120"/>
      <c r="V131" s="2120"/>
      <c r="W131" s="2120"/>
      <c r="X131" s="2120"/>
      <c r="Y131" s="2120"/>
      <c r="Z131" s="2120"/>
      <c r="AA131" s="2120"/>
      <c r="AB131" s="2120"/>
      <c r="AC131" s="2120"/>
      <c r="AD131" s="2120"/>
      <c r="AE131" s="2120"/>
      <c r="AF131" s="2120"/>
      <c r="AG131" s="2120"/>
      <c r="AH131" s="2120"/>
      <c r="AI131" s="2120"/>
      <c r="AJ131" s="2120"/>
      <c r="AK131" s="2120"/>
      <c r="AL131" s="2120"/>
      <c r="AM131" s="2120"/>
      <c r="AN131" s="2120"/>
      <c r="AO131" s="2120"/>
      <c r="AP131" s="2120"/>
      <c r="AQ131" s="2120"/>
      <c r="AR131" s="2120"/>
      <c r="AS131" s="2120"/>
      <c r="AT131" s="2120"/>
      <c r="AU131" s="2120"/>
      <c r="AV131" s="2120"/>
      <c r="AW131" s="2120"/>
      <c r="AX131" s="2120"/>
      <c r="AY131" s="2120"/>
      <c r="AZ131" s="2120"/>
      <c r="BA131" s="2120"/>
      <c r="BB131" s="2120"/>
      <c r="BC131" s="2120"/>
      <c r="BD131" s="2120"/>
      <c r="BE131" s="2120"/>
      <c r="BF131" s="2120"/>
      <c r="BG131" s="2120"/>
      <c r="BH131" s="2120"/>
      <c r="BI131" s="2120"/>
      <c r="BJ131" s="2120"/>
      <c r="BK131" s="2120"/>
      <c r="BL131" s="2120"/>
      <c r="BM131" s="2120"/>
      <c r="BN131" s="2120"/>
      <c r="BO131" s="2120"/>
      <c r="BP131" s="2120"/>
      <c r="BQ131" s="2120"/>
      <c r="BR131" s="2120"/>
      <c r="BS131" s="2120"/>
      <c r="BT131" s="2120"/>
      <c r="BU131" s="2120"/>
      <c r="BV131" s="2120"/>
      <c r="BW131" s="2120"/>
      <c r="BX131" s="2120"/>
      <c r="BY131" s="2123"/>
    </row>
    <row r="132" spans="1:141" ht="4.5" customHeight="1">
      <c r="A132" s="2115"/>
      <c r="B132" s="2076"/>
      <c r="C132" s="2076"/>
      <c r="D132" s="2076"/>
      <c r="E132" s="2076"/>
      <c r="F132" s="2076"/>
      <c r="G132" s="2076"/>
      <c r="H132" s="2076"/>
      <c r="I132" s="2076"/>
      <c r="J132" s="2076"/>
      <c r="K132" s="2076"/>
      <c r="L132" s="2076"/>
      <c r="M132" s="2076"/>
      <c r="N132" s="2076"/>
      <c r="O132" s="2076"/>
      <c r="P132" s="2076"/>
      <c r="Q132" s="2076"/>
      <c r="R132" s="2076"/>
      <c r="S132" s="2076"/>
      <c r="T132" s="2076"/>
      <c r="U132" s="2076"/>
      <c r="V132" s="2077"/>
      <c r="W132" s="2095" t="s">
        <v>402</v>
      </c>
      <c r="X132" s="2096"/>
      <c r="Y132" s="2096"/>
      <c r="Z132" s="2076"/>
      <c r="AA132" s="2076"/>
      <c r="AB132" s="2076"/>
      <c r="AC132" s="2076"/>
      <c r="AD132" s="2076"/>
      <c r="AE132" s="2076"/>
      <c r="AF132" s="2076"/>
      <c r="AG132" s="2076"/>
      <c r="AH132" s="2076"/>
      <c r="AI132" s="2076"/>
      <c r="AJ132" s="2076"/>
      <c r="AK132" s="2076"/>
      <c r="AL132" s="2076"/>
      <c r="AM132" s="2076"/>
      <c r="AN132" s="2076"/>
      <c r="AO132" s="2076"/>
      <c r="AP132" s="2076"/>
      <c r="AQ132" s="2076"/>
      <c r="AR132" s="2076"/>
      <c r="AS132" s="2076"/>
      <c r="AT132" s="2076"/>
      <c r="AU132" s="2076"/>
      <c r="AV132" s="2077"/>
      <c r="AW132" s="2095" t="s">
        <v>402</v>
      </c>
      <c r="AX132" s="2096"/>
      <c r="AY132" s="2096"/>
      <c r="AZ132" s="2076"/>
      <c r="BA132" s="2076"/>
      <c r="BB132" s="2076"/>
      <c r="BC132" s="2076"/>
      <c r="BD132" s="2076"/>
      <c r="BE132" s="2076"/>
      <c r="BF132" s="2076"/>
      <c r="BG132" s="2076"/>
      <c r="BH132" s="2076"/>
      <c r="BI132" s="2076"/>
      <c r="BJ132" s="2076"/>
      <c r="BK132" s="2076"/>
      <c r="BL132" s="2076"/>
      <c r="BM132" s="2076"/>
      <c r="BN132" s="2076"/>
      <c r="BO132" s="2076"/>
      <c r="BP132" s="2076"/>
      <c r="BQ132" s="2076"/>
      <c r="BR132" s="2076"/>
      <c r="BS132" s="2076"/>
      <c r="BT132" s="2076"/>
      <c r="BU132" s="2076"/>
      <c r="BV132" s="2077"/>
      <c r="BW132" s="2103" t="s">
        <v>402</v>
      </c>
      <c r="BX132" s="2104"/>
      <c r="BY132" s="2105"/>
    </row>
    <row r="133" spans="1:141" ht="4.5" customHeight="1">
      <c r="A133" s="2115"/>
      <c r="B133" s="2076"/>
      <c r="C133" s="2076"/>
      <c r="D133" s="2076"/>
      <c r="E133" s="2076"/>
      <c r="F133" s="2076"/>
      <c r="G133" s="2076"/>
      <c r="H133" s="2076"/>
      <c r="I133" s="2076"/>
      <c r="J133" s="2076"/>
      <c r="K133" s="2076"/>
      <c r="L133" s="2076"/>
      <c r="M133" s="2076"/>
      <c r="N133" s="2076"/>
      <c r="O133" s="2076"/>
      <c r="P133" s="2076"/>
      <c r="Q133" s="2076"/>
      <c r="R133" s="2076"/>
      <c r="S133" s="2076"/>
      <c r="T133" s="2076"/>
      <c r="U133" s="2076"/>
      <c r="V133" s="2077"/>
      <c r="W133" s="2095"/>
      <c r="X133" s="2096"/>
      <c r="Y133" s="2096"/>
      <c r="Z133" s="2076"/>
      <c r="AA133" s="2076"/>
      <c r="AB133" s="2076"/>
      <c r="AC133" s="2076"/>
      <c r="AD133" s="2076"/>
      <c r="AE133" s="2076"/>
      <c r="AF133" s="2076"/>
      <c r="AG133" s="2076"/>
      <c r="AH133" s="2076"/>
      <c r="AI133" s="2076"/>
      <c r="AJ133" s="2076"/>
      <c r="AK133" s="2076"/>
      <c r="AL133" s="2076"/>
      <c r="AM133" s="2076"/>
      <c r="AN133" s="2076"/>
      <c r="AO133" s="2076"/>
      <c r="AP133" s="2076"/>
      <c r="AQ133" s="2076"/>
      <c r="AR133" s="2076"/>
      <c r="AS133" s="2076"/>
      <c r="AT133" s="2076"/>
      <c r="AU133" s="2076"/>
      <c r="AV133" s="2077"/>
      <c r="AW133" s="2095"/>
      <c r="AX133" s="2096"/>
      <c r="AY133" s="2096"/>
      <c r="AZ133" s="2076"/>
      <c r="BA133" s="2076"/>
      <c r="BB133" s="2076"/>
      <c r="BC133" s="2076"/>
      <c r="BD133" s="2076"/>
      <c r="BE133" s="2076"/>
      <c r="BF133" s="2076"/>
      <c r="BG133" s="2076"/>
      <c r="BH133" s="2076"/>
      <c r="BI133" s="2076"/>
      <c r="BJ133" s="2076"/>
      <c r="BK133" s="2076"/>
      <c r="BL133" s="2076"/>
      <c r="BM133" s="2076"/>
      <c r="BN133" s="2076"/>
      <c r="BO133" s="2076"/>
      <c r="BP133" s="2076"/>
      <c r="BQ133" s="2076"/>
      <c r="BR133" s="2076"/>
      <c r="BS133" s="2076"/>
      <c r="BT133" s="2076"/>
      <c r="BU133" s="2076"/>
      <c r="BV133" s="2077"/>
      <c r="BW133" s="2103"/>
      <c r="BX133" s="2104"/>
      <c r="BY133" s="2105"/>
    </row>
    <row r="134" spans="1:141" ht="4.5" customHeight="1">
      <c r="A134" s="2115"/>
      <c r="B134" s="2076"/>
      <c r="C134" s="2076"/>
      <c r="D134" s="2076"/>
      <c r="E134" s="2076"/>
      <c r="F134" s="2076"/>
      <c r="G134" s="2076"/>
      <c r="H134" s="2076"/>
      <c r="I134" s="2076"/>
      <c r="J134" s="2076"/>
      <c r="K134" s="2076"/>
      <c r="L134" s="2076"/>
      <c r="M134" s="2076"/>
      <c r="N134" s="2076"/>
      <c r="O134" s="2076"/>
      <c r="P134" s="2076"/>
      <c r="Q134" s="2076"/>
      <c r="R134" s="2076"/>
      <c r="S134" s="2076"/>
      <c r="T134" s="2076"/>
      <c r="U134" s="2076"/>
      <c r="V134" s="2077"/>
      <c r="W134" s="2095"/>
      <c r="X134" s="2096"/>
      <c r="Y134" s="2096"/>
      <c r="Z134" s="2076"/>
      <c r="AA134" s="2076"/>
      <c r="AB134" s="2076"/>
      <c r="AC134" s="2076"/>
      <c r="AD134" s="2076"/>
      <c r="AE134" s="2076"/>
      <c r="AF134" s="2076"/>
      <c r="AG134" s="2076"/>
      <c r="AH134" s="2076"/>
      <c r="AI134" s="2076"/>
      <c r="AJ134" s="2076"/>
      <c r="AK134" s="2076"/>
      <c r="AL134" s="2076"/>
      <c r="AM134" s="2076"/>
      <c r="AN134" s="2076"/>
      <c r="AO134" s="2076"/>
      <c r="AP134" s="2076"/>
      <c r="AQ134" s="2076"/>
      <c r="AR134" s="2076"/>
      <c r="AS134" s="2076"/>
      <c r="AT134" s="2076"/>
      <c r="AU134" s="2076"/>
      <c r="AV134" s="2077"/>
      <c r="AW134" s="2095"/>
      <c r="AX134" s="2096"/>
      <c r="AY134" s="2096"/>
      <c r="AZ134" s="2076"/>
      <c r="BA134" s="2076"/>
      <c r="BB134" s="2076"/>
      <c r="BC134" s="2076"/>
      <c r="BD134" s="2076"/>
      <c r="BE134" s="2076"/>
      <c r="BF134" s="2076"/>
      <c r="BG134" s="2076"/>
      <c r="BH134" s="2076"/>
      <c r="BI134" s="2076"/>
      <c r="BJ134" s="2076"/>
      <c r="BK134" s="2076"/>
      <c r="BL134" s="2076"/>
      <c r="BM134" s="2076"/>
      <c r="BN134" s="2076"/>
      <c r="BO134" s="2076"/>
      <c r="BP134" s="2076"/>
      <c r="BQ134" s="2076"/>
      <c r="BR134" s="2076"/>
      <c r="BS134" s="2076"/>
      <c r="BT134" s="2076"/>
      <c r="BU134" s="2076"/>
      <c r="BV134" s="2077"/>
      <c r="BW134" s="2103"/>
      <c r="BX134" s="2104"/>
      <c r="BY134" s="2105"/>
    </row>
    <row r="135" spans="1:141" ht="4.5" customHeight="1">
      <c r="A135" s="2115"/>
      <c r="B135" s="2076"/>
      <c r="C135" s="2076"/>
      <c r="D135" s="2076"/>
      <c r="E135" s="2076"/>
      <c r="F135" s="2076"/>
      <c r="G135" s="2076"/>
      <c r="H135" s="2076"/>
      <c r="I135" s="2076"/>
      <c r="J135" s="2076"/>
      <c r="K135" s="2076"/>
      <c r="L135" s="2076"/>
      <c r="M135" s="2076"/>
      <c r="N135" s="2076"/>
      <c r="O135" s="2076"/>
      <c r="P135" s="2076"/>
      <c r="Q135" s="2076"/>
      <c r="R135" s="2076"/>
      <c r="S135" s="2076"/>
      <c r="T135" s="2076"/>
      <c r="U135" s="2076"/>
      <c r="V135" s="2077"/>
      <c r="W135" s="2095"/>
      <c r="X135" s="2096"/>
      <c r="Y135" s="2096"/>
      <c r="Z135" s="2076"/>
      <c r="AA135" s="2076"/>
      <c r="AB135" s="2076"/>
      <c r="AC135" s="2076"/>
      <c r="AD135" s="2076"/>
      <c r="AE135" s="2076"/>
      <c r="AF135" s="2076"/>
      <c r="AG135" s="2076"/>
      <c r="AH135" s="2076"/>
      <c r="AI135" s="2076"/>
      <c r="AJ135" s="2076"/>
      <c r="AK135" s="2076"/>
      <c r="AL135" s="2076"/>
      <c r="AM135" s="2076"/>
      <c r="AN135" s="2076"/>
      <c r="AO135" s="2076"/>
      <c r="AP135" s="2076"/>
      <c r="AQ135" s="2076"/>
      <c r="AR135" s="2076"/>
      <c r="AS135" s="2076"/>
      <c r="AT135" s="2076"/>
      <c r="AU135" s="2076"/>
      <c r="AV135" s="2077"/>
      <c r="AW135" s="2095"/>
      <c r="AX135" s="2096"/>
      <c r="AY135" s="2096"/>
      <c r="AZ135" s="2076"/>
      <c r="BA135" s="2076"/>
      <c r="BB135" s="2076"/>
      <c r="BC135" s="2076"/>
      <c r="BD135" s="2076"/>
      <c r="BE135" s="2076"/>
      <c r="BF135" s="2076"/>
      <c r="BG135" s="2076"/>
      <c r="BH135" s="2076"/>
      <c r="BI135" s="2076"/>
      <c r="BJ135" s="2076"/>
      <c r="BK135" s="2076"/>
      <c r="BL135" s="2076"/>
      <c r="BM135" s="2076"/>
      <c r="BN135" s="2076"/>
      <c r="BO135" s="2076"/>
      <c r="BP135" s="2076"/>
      <c r="BQ135" s="2076"/>
      <c r="BR135" s="2076"/>
      <c r="BS135" s="2076"/>
      <c r="BT135" s="2076"/>
      <c r="BU135" s="2076"/>
      <c r="BV135" s="2077"/>
      <c r="BW135" s="2103"/>
      <c r="BX135" s="2104"/>
      <c r="BY135" s="2105"/>
    </row>
    <row r="136" spans="1:141" ht="4.5" customHeight="1">
      <c r="A136" s="2115"/>
      <c r="B136" s="2076"/>
      <c r="C136" s="2076"/>
      <c r="D136" s="2076"/>
      <c r="E136" s="2076"/>
      <c r="F136" s="2076"/>
      <c r="G136" s="2076"/>
      <c r="H136" s="2076"/>
      <c r="I136" s="2076"/>
      <c r="J136" s="2076"/>
      <c r="K136" s="2076"/>
      <c r="L136" s="2076"/>
      <c r="M136" s="2076"/>
      <c r="N136" s="2076"/>
      <c r="O136" s="2076"/>
      <c r="P136" s="2076"/>
      <c r="Q136" s="2076"/>
      <c r="R136" s="2076"/>
      <c r="S136" s="2076"/>
      <c r="T136" s="2076"/>
      <c r="U136" s="2076"/>
      <c r="V136" s="2077"/>
      <c r="W136" s="2095"/>
      <c r="X136" s="2096"/>
      <c r="Y136" s="2096"/>
      <c r="Z136" s="2076"/>
      <c r="AA136" s="2076"/>
      <c r="AB136" s="2076"/>
      <c r="AC136" s="2076"/>
      <c r="AD136" s="2076"/>
      <c r="AE136" s="2076"/>
      <c r="AF136" s="2076"/>
      <c r="AG136" s="2076"/>
      <c r="AH136" s="2076"/>
      <c r="AI136" s="2076"/>
      <c r="AJ136" s="2076"/>
      <c r="AK136" s="2076"/>
      <c r="AL136" s="2076"/>
      <c r="AM136" s="2076"/>
      <c r="AN136" s="2076"/>
      <c r="AO136" s="2076"/>
      <c r="AP136" s="2076"/>
      <c r="AQ136" s="2076"/>
      <c r="AR136" s="2076"/>
      <c r="AS136" s="2076"/>
      <c r="AT136" s="2076"/>
      <c r="AU136" s="2076"/>
      <c r="AV136" s="2077"/>
      <c r="AW136" s="2095"/>
      <c r="AX136" s="2096"/>
      <c r="AY136" s="2096"/>
      <c r="AZ136" s="2076"/>
      <c r="BA136" s="2076"/>
      <c r="BB136" s="2076"/>
      <c r="BC136" s="2076"/>
      <c r="BD136" s="2076"/>
      <c r="BE136" s="2076"/>
      <c r="BF136" s="2076"/>
      <c r="BG136" s="2076"/>
      <c r="BH136" s="2076"/>
      <c r="BI136" s="2076"/>
      <c r="BJ136" s="2076"/>
      <c r="BK136" s="2076"/>
      <c r="BL136" s="2076"/>
      <c r="BM136" s="2076"/>
      <c r="BN136" s="2076"/>
      <c r="BO136" s="2076"/>
      <c r="BP136" s="2076"/>
      <c r="BQ136" s="2076"/>
      <c r="BR136" s="2076"/>
      <c r="BS136" s="2076"/>
      <c r="BT136" s="2076"/>
      <c r="BU136" s="2076"/>
      <c r="BV136" s="2077"/>
      <c r="BW136" s="2103"/>
      <c r="BX136" s="2104"/>
      <c r="BY136" s="2105"/>
    </row>
    <row r="137" spans="1:141" ht="4.5" customHeight="1">
      <c r="A137" s="2116"/>
      <c r="B137" s="2078"/>
      <c r="C137" s="2078"/>
      <c r="D137" s="2078"/>
      <c r="E137" s="2078"/>
      <c r="F137" s="2078"/>
      <c r="G137" s="2078"/>
      <c r="H137" s="2078"/>
      <c r="I137" s="2078"/>
      <c r="J137" s="2078"/>
      <c r="K137" s="2078"/>
      <c r="L137" s="2078"/>
      <c r="M137" s="2078"/>
      <c r="N137" s="2078"/>
      <c r="O137" s="2078"/>
      <c r="P137" s="2078"/>
      <c r="Q137" s="2078"/>
      <c r="R137" s="2078"/>
      <c r="S137" s="2078"/>
      <c r="T137" s="2078"/>
      <c r="U137" s="2078"/>
      <c r="V137" s="2079"/>
      <c r="W137" s="2097"/>
      <c r="X137" s="2098"/>
      <c r="Y137" s="2098"/>
      <c r="Z137" s="2078"/>
      <c r="AA137" s="2078"/>
      <c r="AB137" s="2078"/>
      <c r="AC137" s="2078"/>
      <c r="AD137" s="2078"/>
      <c r="AE137" s="2078"/>
      <c r="AF137" s="2078"/>
      <c r="AG137" s="2078"/>
      <c r="AH137" s="2078"/>
      <c r="AI137" s="2078"/>
      <c r="AJ137" s="2078"/>
      <c r="AK137" s="2078"/>
      <c r="AL137" s="2078"/>
      <c r="AM137" s="2078"/>
      <c r="AN137" s="2078"/>
      <c r="AO137" s="2078"/>
      <c r="AP137" s="2078"/>
      <c r="AQ137" s="2078"/>
      <c r="AR137" s="2078"/>
      <c r="AS137" s="2078"/>
      <c r="AT137" s="2078"/>
      <c r="AU137" s="2078"/>
      <c r="AV137" s="2079"/>
      <c r="AW137" s="2097"/>
      <c r="AX137" s="2098"/>
      <c r="AY137" s="2098"/>
      <c r="AZ137" s="2078"/>
      <c r="BA137" s="2078"/>
      <c r="BB137" s="2078"/>
      <c r="BC137" s="2078"/>
      <c r="BD137" s="2078"/>
      <c r="BE137" s="2078"/>
      <c r="BF137" s="2078"/>
      <c r="BG137" s="2078"/>
      <c r="BH137" s="2078"/>
      <c r="BI137" s="2078"/>
      <c r="BJ137" s="2078"/>
      <c r="BK137" s="2078"/>
      <c r="BL137" s="2078"/>
      <c r="BM137" s="2078"/>
      <c r="BN137" s="2078"/>
      <c r="BO137" s="2078"/>
      <c r="BP137" s="2078"/>
      <c r="BQ137" s="2078"/>
      <c r="BR137" s="2078"/>
      <c r="BS137" s="2078"/>
      <c r="BT137" s="2078"/>
      <c r="BU137" s="2078"/>
      <c r="BV137" s="2079"/>
      <c r="BW137" s="2106"/>
      <c r="BX137" s="2107"/>
      <c r="BY137" s="2108"/>
    </row>
    <row r="138" spans="1:141" ht="4.5" customHeight="1"/>
    <row r="139" spans="1:141" ht="4.5" customHeight="1"/>
    <row r="140" spans="1:141" ht="4.5" customHeight="1">
      <c r="A140" s="2112" t="s">
        <v>430</v>
      </c>
      <c r="B140" s="2112"/>
      <c r="C140" s="2112"/>
      <c r="D140" s="2112"/>
      <c r="E140" s="2112"/>
      <c r="F140" s="2112"/>
      <c r="G140" s="2112"/>
      <c r="H140" s="2112"/>
      <c r="I140" s="2112"/>
      <c r="J140" s="2112"/>
      <c r="K140" s="2112"/>
      <c r="L140" s="2112"/>
      <c r="M140" s="2112"/>
      <c r="N140" s="2112"/>
      <c r="O140" s="2112"/>
      <c r="P140" s="2112"/>
      <c r="Q140" s="2112"/>
      <c r="R140" s="2112"/>
      <c r="S140" s="2112"/>
      <c r="T140" s="2112"/>
      <c r="U140" s="2112"/>
      <c r="V140" s="2112"/>
      <c r="W140" s="2112"/>
      <c r="X140" s="2112"/>
      <c r="Y140" s="2112"/>
      <c r="Z140" s="2112"/>
      <c r="AA140" s="2112"/>
      <c r="AB140" s="2112"/>
      <c r="AC140" s="2112"/>
      <c r="AD140" s="2112"/>
      <c r="AE140" s="2112"/>
      <c r="AF140" s="2112"/>
      <c r="AG140" s="2112"/>
      <c r="AH140" s="2112"/>
      <c r="AI140" s="2112"/>
      <c r="AJ140" s="2112"/>
      <c r="AK140" s="2112"/>
      <c r="AL140" s="2112"/>
      <c r="AM140" s="2112"/>
      <c r="AN140" s="2112"/>
      <c r="AO140" s="2112"/>
      <c r="AP140" s="2112"/>
      <c r="AQ140" s="2112"/>
      <c r="AR140" s="2112"/>
      <c r="AS140" s="2112"/>
      <c r="AT140" s="2112"/>
      <c r="AU140" s="2112"/>
      <c r="AV140" s="2112"/>
      <c r="AW140" s="2112"/>
      <c r="AX140" s="2112"/>
      <c r="AY140" s="2112"/>
      <c r="AZ140" s="2112"/>
      <c r="BA140" s="2112"/>
      <c r="BB140" s="2112"/>
      <c r="BC140" s="2112"/>
      <c r="BD140" s="2112"/>
      <c r="BE140" s="2112"/>
      <c r="BF140" s="2112"/>
      <c r="BG140" s="2112"/>
      <c r="BH140" s="2112"/>
      <c r="BI140" s="2112"/>
      <c r="BJ140" s="2112"/>
      <c r="BK140" s="2112"/>
      <c r="BL140" s="2112"/>
      <c r="BM140" s="2112"/>
      <c r="BN140" s="2112"/>
      <c r="BO140" s="2112"/>
      <c r="BP140" s="2112"/>
      <c r="BQ140" s="2112"/>
      <c r="BR140" s="2112"/>
      <c r="BS140" s="2112"/>
      <c r="BT140" s="2112"/>
      <c r="BU140" s="2112"/>
      <c r="BV140" s="2112"/>
      <c r="BW140" s="2112"/>
      <c r="BX140" s="2112"/>
      <c r="BY140" s="2112"/>
    </row>
    <row r="141" spans="1:141" ht="4.5" customHeight="1">
      <c r="A141" s="2112"/>
      <c r="B141" s="2112"/>
      <c r="C141" s="2112"/>
      <c r="D141" s="2112"/>
      <c r="E141" s="2112"/>
      <c r="F141" s="2112"/>
      <c r="G141" s="2112"/>
      <c r="H141" s="2112"/>
      <c r="I141" s="2112"/>
      <c r="J141" s="2112"/>
      <c r="K141" s="2112"/>
      <c r="L141" s="2112"/>
      <c r="M141" s="2112"/>
      <c r="N141" s="2112"/>
      <c r="O141" s="2112"/>
      <c r="P141" s="2112"/>
      <c r="Q141" s="2112"/>
      <c r="R141" s="2112"/>
      <c r="S141" s="2112"/>
      <c r="T141" s="2112"/>
      <c r="U141" s="2112"/>
      <c r="V141" s="2112"/>
      <c r="W141" s="2112"/>
      <c r="X141" s="2112"/>
      <c r="Y141" s="2112"/>
      <c r="Z141" s="2112"/>
      <c r="AA141" s="2112"/>
      <c r="AB141" s="2112"/>
      <c r="AC141" s="2112"/>
      <c r="AD141" s="2112"/>
      <c r="AE141" s="2112"/>
      <c r="AF141" s="2112"/>
      <c r="AG141" s="2112"/>
      <c r="AH141" s="2112"/>
      <c r="AI141" s="2112"/>
      <c r="AJ141" s="2112"/>
      <c r="AK141" s="2112"/>
      <c r="AL141" s="2112"/>
      <c r="AM141" s="2112"/>
      <c r="AN141" s="2112"/>
      <c r="AO141" s="2112"/>
      <c r="AP141" s="2112"/>
      <c r="AQ141" s="2112"/>
      <c r="AR141" s="2112"/>
      <c r="AS141" s="2112"/>
      <c r="AT141" s="2112"/>
      <c r="AU141" s="2112"/>
      <c r="AV141" s="2112"/>
      <c r="AW141" s="2112"/>
      <c r="AX141" s="2112"/>
      <c r="AY141" s="2112"/>
      <c r="AZ141" s="2112"/>
      <c r="BA141" s="2112"/>
      <c r="BB141" s="2112"/>
      <c r="BC141" s="2112"/>
      <c r="BD141" s="2112"/>
      <c r="BE141" s="2112"/>
      <c r="BF141" s="2112"/>
      <c r="BG141" s="2112"/>
      <c r="BH141" s="2112"/>
      <c r="BI141" s="2112"/>
      <c r="BJ141" s="2112"/>
      <c r="BK141" s="2112"/>
      <c r="BL141" s="2112"/>
      <c r="BM141" s="2112"/>
      <c r="BN141" s="2112"/>
      <c r="BO141" s="2112"/>
      <c r="BP141" s="2112"/>
      <c r="BQ141" s="2112"/>
      <c r="BR141" s="2112"/>
      <c r="BS141" s="2112"/>
      <c r="BT141" s="2112"/>
      <c r="BU141" s="2112"/>
      <c r="BV141" s="2112"/>
      <c r="BW141" s="2112"/>
      <c r="BX141" s="2112"/>
      <c r="BY141" s="2112"/>
    </row>
    <row r="142" spans="1:141" ht="4.5" customHeight="1">
      <c r="A142" s="2112"/>
      <c r="B142" s="2112"/>
      <c r="C142" s="2112"/>
      <c r="D142" s="2112"/>
      <c r="E142" s="2112"/>
      <c r="F142" s="2112"/>
      <c r="G142" s="2112"/>
      <c r="H142" s="2112"/>
      <c r="I142" s="2112"/>
      <c r="J142" s="2112"/>
      <c r="K142" s="2112"/>
      <c r="L142" s="2112"/>
      <c r="M142" s="2112"/>
      <c r="N142" s="2112"/>
      <c r="O142" s="2112"/>
      <c r="P142" s="2112"/>
      <c r="Q142" s="2112"/>
      <c r="R142" s="2112"/>
      <c r="S142" s="2112"/>
      <c r="T142" s="2112"/>
      <c r="U142" s="2112"/>
      <c r="V142" s="2112"/>
      <c r="W142" s="2112"/>
      <c r="X142" s="2112"/>
      <c r="Y142" s="2112"/>
      <c r="Z142" s="2112"/>
      <c r="AA142" s="2112"/>
      <c r="AB142" s="2112"/>
      <c r="AC142" s="2112"/>
      <c r="AD142" s="2112"/>
      <c r="AE142" s="2112"/>
      <c r="AF142" s="2112"/>
      <c r="AG142" s="2112"/>
      <c r="AH142" s="2112"/>
      <c r="AI142" s="2112"/>
      <c r="AJ142" s="2112"/>
      <c r="AK142" s="2112"/>
      <c r="AL142" s="2112"/>
      <c r="AM142" s="2112"/>
      <c r="AN142" s="2112"/>
      <c r="AO142" s="2112"/>
      <c r="AP142" s="2112"/>
      <c r="AQ142" s="2112"/>
      <c r="AR142" s="2112"/>
      <c r="AS142" s="2112"/>
      <c r="AT142" s="2112"/>
      <c r="AU142" s="2112"/>
      <c r="AV142" s="2112"/>
      <c r="AW142" s="2112"/>
      <c r="AX142" s="2112"/>
      <c r="AY142" s="2112"/>
      <c r="AZ142" s="2112"/>
      <c r="BA142" s="2112"/>
      <c r="BB142" s="2112"/>
      <c r="BC142" s="2112"/>
      <c r="BD142" s="2112"/>
      <c r="BE142" s="2112"/>
      <c r="BF142" s="2112"/>
      <c r="BG142" s="2112"/>
      <c r="BH142" s="2112"/>
      <c r="BI142" s="2112"/>
      <c r="BJ142" s="2112"/>
      <c r="BK142" s="2112"/>
      <c r="BL142" s="2112"/>
      <c r="BM142" s="2112"/>
      <c r="BN142" s="2112"/>
      <c r="BO142" s="2112"/>
      <c r="BP142" s="2112"/>
      <c r="BQ142" s="2112"/>
      <c r="BR142" s="2112"/>
      <c r="BS142" s="2112"/>
      <c r="BT142" s="2112"/>
      <c r="BU142" s="2112"/>
      <c r="BV142" s="2112"/>
      <c r="BW142" s="2112"/>
      <c r="BX142" s="2112"/>
      <c r="BY142" s="2112"/>
    </row>
    <row r="143" spans="1:141" ht="4.5" customHeight="1">
      <c r="A143" s="2113" t="s">
        <v>431</v>
      </c>
      <c r="B143" s="2114"/>
      <c r="C143" s="2114"/>
      <c r="D143" s="2114"/>
      <c r="E143" s="2114"/>
      <c r="F143" s="2114"/>
      <c r="G143" s="2114"/>
      <c r="H143" s="2114"/>
      <c r="I143" s="2114"/>
      <c r="J143" s="2114"/>
      <c r="K143" s="2114"/>
      <c r="L143" s="2114"/>
      <c r="M143" s="2114"/>
      <c r="N143" s="2114"/>
      <c r="O143" s="2114"/>
      <c r="P143" s="2114"/>
      <c r="Q143" s="2114"/>
      <c r="R143" s="2114"/>
      <c r="S143" s="2114"/>
      <c r="T143" s="2114"/>
      <c r="U143" s="2114"/>
      <c r="V143" s="2110" t="s">
        <v>432</v>
      </c>
      <c r="W143" s="2110"/>
      <c r="X143" s="2110"/>
      <c r="Y143" s="2110"/>
      <c r="Z143" s="2110"/>
      <c r="AA143" s="2110"/>
      <c r="AB143" s="2110"/>
      <c r="AC143" s="2110"/>
      <c r="AD143" s="2110"/>
      <c r="AE143" s="2110"/>
      <c r="AF143" s="2110"/>
      <c r="AG143" s="2110"/>
      <c r="AH143" s="2110"/>
      <c r="AI143" s="2110"/>
      <c r="AJ143" s="2110"/>
      <c r="AK143" s="2110"/>
      <c r="AL143" s="2110"/>
      <c r="AM143" s="2110"/>
      <c r="AN143" s="2110"/>
      <c r="AO143" s="2110" t="s">
        <v>433</v>
      </c>
      <c r="AP143" s="2110"/>
      <c r="AQ143" s="2110"/>
      <c r="AR143" s="2110"/>
      <c r="AS143" s="2110"/>
      <c r="AT143" s="2110"/>
      <c r="AU143" s="2110"/>
      <c r="AV143" s="2110"/>
      <c r="AW143" s="2110"/>
      <c r="AX143" s="2110"/>
      <c r="AY143" s="2110"/>
      <c r="AZ143" s="2110"/>
      <c r="BA143" s="2110"/>
      <c r="BB143" s="2110"/>
      <c r="BC143" s="2110"/>
      <c r="BD143" s="2110"/>
      <c r="BE143" s="2110"/>
      <c r="BF143" s="2110"/>
      <c r="BG143" s="2110"/>
      <c r="BH143" s="2110" t="s">
        <v>434</v>
      </c>
      <c r="BI143" s="2110"/>
      <c r="BJ143" s="2110"/>
      <c r="BK143" s="2110"/>
      <c r="BL143" s="2110"/>
      <c r="BM143" s="2110"/>
      <c r="BN143" s="2110"/>
      <c r="BO143" s="2110"/>
      <c r="BP143" s="2110"/>
      <c r="BQ143" s="2110"/>
      <c r="BR143" s="2110"/>
      <c r="BS143" s="2110"/>
      <c r="BT143" s="2110"/>
      <c r="BU143" s="2110"/>
      <c r="BV143" s="2110"/>
      <c r="BW143" s="2110"/>
      <c r="BX143" s="2110"/>
      <c r="BY143" s="2110"/>
      <c r="BZ143" s="2110"/>
      <c r="CA143" s="2110" t="s">
        <v>435</v>
      </c>
      <c r="CB143" s="2110"/>
      <c r="CC143" s="2110"/>
      <c r="CD143" s="2110"/>
      <c r="CE143" s="2110"/>
      <c r="CF143" s="2110"/>
      <c r="CG143" s="2110"/>
      <c r="CH143" s="2110"/>
      <c r="CI143" s="2110"/>
      <c r="CJ143" s="2110"/>
      <c r="CK143" s="2110"/>
      <c r="CL143" s="2110"/>
      <c r="CM143" s="2110"/>
      <c r="CN143" s="2110"/>
      <c r="CO143" s="2110"/>
      <c r="CP143" s="2110"/>
      <c r="CQ143" s="2110"/>
      <c r="CR143" s="2110"/>
      <c r="CS143" s="2110"/>
      <c r="CT143" s="2109" t="s">
        <v>453</v>
      </c>
      <c r="CU143" s="2110"/>
      <c r="CV143" s="2110"/>
      <c r="CW143" s="2110"/>
      <c r="CX143" s="2110"/>
      <c r="CY143" s="2110"/>
      <c r="CZ143" s="2110"/>
      <c r="DA143" s="2110"/>
      <c r="DB143" s="2110"/>
      <c r="DC143" s="2110"/>
      <c r="DD143" s="2110"/>
      <c r="DE143" s="2110"/>
      <c r="DF143" s="2110"/>
      <c r="DG143" s="2110"/>
      <c r="DH143" s="2110"/>
      <c r="DI143" s="2110"/>
      <c r="DJ143" s="2110"/>
      <c r="DK143" s="2110"/>
      <c r="DL143" s="2110"/>
      <c r="DM143" s="2109" t="s">
        <v>436</v>
      </c>
      <c r="DN143" s="2110"/>
      <c r="DO143" s="2110"/>
      <c r="DP143" s="2110"/>
      <c r="DQ143" s="2110"/>
      <c r="DR143" s="2110"/>
      <c r="DS143" s="2110"/>
      <c r="DT143" s="2110"/>
      <c r="DU143" s="2110"/>
      <c r="DV143" s="2110"/>
      <c r="DW143" s="2110"/>
      <c r="DX143" s="2110"/>
      <c r="DY143" s="2110"/>
      <c r="DZ143" s="2110"/>
      <c r="EA143" s="2110"/>
      <c r="EB143" s="2110"/>
      <c r="EC143" s="2110"/>
      <c r="ED143" s="2110"/>
      <c r="EE143" s="2110"/>
      <c r="EF143" s="2110"/>
      <c r="EG143" s="2110"/>
      <c r="EH143" s="2110"/>
      <c r="EI143" s="2110"/>
      <c r="EJ143" s="2110"/>
      <c r="EK143" s="2111"/>
    </row>
    <row r="144" spans="1:141" ht="4.5" customHeight="1">
      <c r="A144" s="2089"/>
      <c r="B144" s="2090"/>
      <c r="C144" s="2090"/>
      <c r="D144" s="2090"/>
      <c r="E144" s="2090"/>
      <c r="F144" s="2090"/>
      <c r="G144" s="2090"/>
      <c r="H144" s="2090"/>
      <c r="I144" s="2090"/>
      <c r="J144" s="2090"/>
      <c r="K144" s="2090"/>
      <c r="L144" s="2090"/>
      <c r="M144" s="2090"/>
      <c r="N144" s="2090"/>
      <c r="O144" s="2090"/>
      <c r="P144" s="2090"/>
      <c r="Q144" s="2090"/>
      <c r="R144" s="2090"/>
      <c r="S144" s="2090"/>
      <c r="T144" s="2090"/>
      <c r="U144" s="2090"/>
      <c r="V144" s="2093"/>
      <c r="W144" s="2093"/>
      <c r="X144" s="2093"/>
      <c r="Y144" s="2093"/>
      <c r="Z144" s="2093"/>
      <c r="AA144" s="2093"/>
      <c r="AB144" s="2093"/>
      <c r="AC144" s="2093"/>
      <c r="AD144" s="2093"/>
      <c r="AE144" s="2093"/>
      <c r="AF144" s="2093"/>
      <c r="AG144" s="2093"/>
      <c r="AH144" s="2093"/>
      <c r="AI144" s="2093"/>
      <c r="AJ144" s="2093"/>
      <c r="AK144" s="2093"/>
      <c r="AL144" s="2093"/>
      <c r="AM144" s="2093"/>
      <c r="AN144" s="2093"/>
      <c r="AO144" s="2093"/>
      <c r="AP144" s="2093"/>
      <c r="AQ144" s="2093"/>
      <c r="AR144" s="2093"/>
      <c r="AS144" s="2093"/>
      <c r="AT144" s="2093"/>
      <c r="AU144" s="2093"/>
      <c r="AV144" s="2093"/>
      <c r="AW144" s="2093"/>
      <c r="AX144" s="2093"/>
      <c r="AY144" s="2093"/>
      <c r="AZ144" s="2093"/>
      <c r="BA144" s="2093"/>
      <c r="BB144" s="2093"/>
      <c r="BC144" s="2093"/>
      <c r="BD144" s="2093"/>
      <c r="BE144" s="2093"/>
      <c r="BF144" s="2093"/>
      <c r="BG144" s="2093"/>
      <c r="BH144" s="2093"/>
      <c r="BI144" s="2093"/>
      <c r="BJ144" s="2093"/>
      <c r="BK144" s="2093"/>
      <c r="BL144" s="2093"/>
      <c r="BM144" s="2093"/>
      <c r="BN144" s="2093"/>
      <c r="BO144" s="2093"/>
      <c r="BP144" s="2093"/>
      <c r="BQ144" s="2093"/>
      <c r="BR144" s="2093"/>
      <c r="BS144" s="2093"/>
      <c r="BT144" s="2093"/>
      <c r="BU144" s="2093"/>
      <c r="BV144" s="2093"/>
      <c r="BW144" s="2093"/>
      <c r="BX144" s="2093"/>
      <c r="BY144" s="2093"/>
      <c r="BZ144" s="2093"/>
      <c r="CA144" s="2093"/>
      <c r="CB144" s="2093"/>
      <c r="CC144" s="2093"/>
      <c r="CD144" s="2093"/>
      <c r="CE144" s="2093"/>
      <c r="CF144" s="2093"/>
      <c r="CG144" s="2093"/>
      <c r="CH144" s="2093"/>
      <c r="CI144" s="2093"/>
      <c r="CJ144" s="2093"/>
      <c r="CK144" s="2093"/>
      <c r="CL144" s="2093"/>
      <c r="CM144" s="2093"/>
      <c r="CN144" s="2093"/>
      <c r="CO144" s="2093"/>
      <c r="CP144" s="2093"/>
      <c r="CQ144" s="2093"/>
      <c r="CR144" s="2093"/>
      <c r="CS144" s="2093"/>
      <c r="CT144" s="2093"/>
      <c r="CU144" s="2093"/>
      <c r="CV144" s="2093"/>
      <c r="CW144" s="2093"/>
      <c r="CX144" s="2093"/>
      <c r="CY144" s="2093"/>
      <c r="CZ144" s="2093"/>
      <c r="DA144" s="2093"/>
      <c r="DB144" s="2093"/>
      <c r="DC144" s="2093"/>
      <c r="DD144" s="2093"/>
      <c r="DE144" s="2093"/>
      <c r="DF144" s="2093"/>
      <c r="DG144" s="2093"/>
      <c r="DH144" s="2093"/>
      <c r="DI144" s="2093"/>
      <c r="DJ144" s="2093"/>
      <c r="DK144" s="2093"/>
      <c r="DL144" s="2093"/>
      <c r="DM144" s="2093"/>
      <c r="DN144" s="2093"/>
      <c r="DO144" s="2093"/>
      <c r="DP144" s="2093"/>
      <c r="DQ144" s="2093"/>
      <c r="DR144" s="2093"/>
      <c r="DS144" s="2093"/>
      <c r="DT144" s="2093"/>
      <c r="DU144" s="2093"/>
      <c r="DV144" s="2093"/>
      <c r="DW144" s="2093"/>
      <c r="DX144" s="2093"/>
      <c r="DY144" s="2093"/>
      <c r="DZ144" s="2093"/>
      <c r="EA144" s="2093"/>
      <c r="EB144" s="2093"/>
      <c r="EC144" s="2093"/>
      <c r="ED144" s="2093"/>
      <c r="EE144" s="2093"/>
      <c r="EF144" s="2093"/>
      <c r="EG144" s="2093"/>
      <c r="EH144" s="2093"/>
      <c r="EI144" s="2093"/>
      <c r="EJ144" s="2093"/>
      <c r="EK144" s="2094"/>
    </row>
    <row r="145" spans="1:141" ht="4.5" customHeight="1">
      <c r="A145" s="2089"/>
      <c r="B145" s="2090"/>
      <c r="C145" s="2090"/>
      <c r="D145" s="2090"/>
      <c r="E145" s="2090"/>
      <c r="F145" s="2090"/>
      <c r="G145" s="2090"/>
      <c r="H145" s="2090"/>
      <c r="I145" s="2090"/>
      <c r="J145" s="2090"/>
      <c r="K145" s="2090"/>
      <c r="L145" s="2090"/>
      <c r="M145" s="2090"/>
      <c r="N145" s="2090"/>
      <c r="O145" s="2090"/>
      <c r="P145" s="2090"/>
      <c r="Q145" s="2090"/>
      <c r="R145" s="2090"/>
      <c r="S145" s="2090"/>
      <c r="T145" s="2090"/>
      <c r="U145" s="2090"/>
      <c r="V145" s="2093"/>
      <c r="W145" s="2093"/>
      <c r="X145" s="2093"/>
      <c r="Y145" s="2093"/>
      <c r="Z145" s="2093"/>
      <c r="AA145" s="2093"/>
      <c r="AB145" s="2093"/>
      <c r="AC145" s="2093"/>
      <c r="AD145" s="2093"/>
      <c r="AE145" s="2093"/>
      <c r="AF145" s="2093"/>
      <c r="AG145" s="2093"/>
      <c r="AH145" s="2093"/>
      <c r="AI145" s="2093"/>
      <c r="AJ145" s="2093"/>
      <c r="AK145" s="2093"/>
      <c r="AL145" s="2093"/>
      <c r="AM145" s="2093"/>
      <c r="AN145" s="2093"/>
      <c r="AO145" s="2093"/>
      <c r="AP145" s="2093"/>
      <c r="AQ145" s="2093"/>
      <c r="AR145" s="2093"/>
      <c r="AS145" s="2093"/>
      <c r="AT145" s="2093"/>
      <c r="AU145" s="2093"/>
      <c r="AV145" s="2093"/>
      <c r="AW145" s="2093"/>
      <c r="AX145" s="2093"/>
      <c r="AY145" s="2093"/>
      <c r="AZ145" s="2093"/>
      <c r="BA145" s="2093"/>
      <c r="BB145" s="2093"/>
      <c r="BC145" s="2093"/>
      <c r="BD145" s="2093"/>
      <c r="BE145" s="2093"/>
      <c r="BF145" s="2093"/>
      <c r="BG145" s="2093"/>
      <c r="BH145" s="2093"/>
      <c r="BI145" s="2093"/>
      <c r="BJ145" s="2093"/>
      <c r="BK145" s="2093"/>
      <c r="BL145" s="2093"/>
      <c r="BM145" s="2093"/>
      <c r="BN145" s="2093"/>
      <c r="BO145" s="2093"/>
      <c r="BP145" s="2093"/>
      <c r="BQ145" s="2093"/>
      <c r="BR145" s="2093"/>
      <c r="BS145" s="2093"/>
      <c r="BT145" s="2093"/>
      <c r="BU145" s="2093"/>
      <c r="BV145" s="2093"/>
      <c r="BW145" s="2093"/>
      <c r="BX145" s="2093"/>
      <c r="BY145" s="2093"/>
      <c r="BZ145" s="2093"/>
      <c r="CA145" s="2093"/>
      <c r="CB145" s="2093"/>
      <c r="CC145" s="2093"/>
      <c r="CD145" s="2093"/>
      <c r="CE145" s="2093"/>
      <c r="CF145" s="2093"/>
      <c r="CG145" s="2093"/>
      <c r="CH145" s="2093"/>
      <c r="CI145" s="2093"/>
      <c r="CJ145" s="2093"/>
      <c r="CK145" s="2093"/>
      <c r="CL145" s="2093"/>
      <c r="CM145" s="2093"/>
      <c r="CN145" s="2093"/>
      <c r="CO145" s="2093"/>
      <c r="CP145" s="2093"/>
      <c r="CQ145" s="2093"/>
      <c r="CR145" s="2093"/>
      <c r="CS145" s="2093"/>
      <c r="CT145" s="2093"/>
      <c r="CU145" s="2093"/>
      <c r="CV145" s="2093"/>
      <c r="CW145" s="2093"/>
      <c r="CX145" s="2093"/>
      <c r="CY145" s="2093"/>
      <c r="CZ145" s="2093"/>
      <c r="DA145" s="2093"/>
      <c r="DB145" s="2093"/>
      <c r="DC145" s="2093"/>
      <c r="DD145" s="2093"/>
      <c r="DE145" s="2093"/>
      <c r="DF145" s="2093"/>
      <c r="DG145" s="2093"/>
      <c r="DH145" s="2093"/>
      <c r="DI145" s="2093"/>
      <c r="DJ145" s="2093"/>
      <c r="DK145" s="2093"/>
      <c r="DL145" s="2093"/>
      <c r="DM145" s="2093"/>
      <c r="DN145" s="2093"/>
      <c r="DO145" s="2093"/>
      <c r="DP145" s="2093"/>
      <c r="DQ145" s="2093"/>
      <c r="DR145" s="2093"/>
      <c r="DS145" s="2093"/>
      <c r="DT145" s="2093"/>
      <c r="DU145" s="2093"/>
      <c r="DV145" s="2093"/>
      <c r="DW145" s="2093"/>
      <c r="DX145" s="2093"/>
      <c r="DY145" s="2093"/>
      <c r="DZ145" s="2093"/>
      <c r="EA145" s="2093"/>
      <c r="EB145" s="2093"/>
      <c r="EC145" s="2093"/>
      <c r="ED145" s="2093"/>
      <c r="EE145" s="2093"/>
      <c r="EF145" s="2093"/>
      <c r="EG145" s="2093"/>
      <c r="EH145" s="2093"/>
      <c r="EI145" s="2093"/>
      <c r="EJ145" s="2093"/>
      <c r="EK145" s="2094"/>
    </row>
    <row r="146" spans="1:141" ht="4.5" customHeight="1">
      <c r="A146" s="2089"/>
      <c r="B146" s="2090"/>
      <c r="C146" s="2090"/>
      <c r="D146" s="2090"/>
      <c r="E146" s="2090"/>
      <c r="F146" s="2090"/>
      <c r="G146" s="2090"/>
      <c r="H146" s="2090"/>
      <c r="I146" s="2090"/>
      <c r="J146" s="2090"/>
      <c r="K146" s="2090"/>
      <c r="L146" s="2090"/>
      <c r="M146" s="2090"/>
      <c r="N146" s="2090"/>
      <c r="O146" s="2090"/>
      <c r="P146" s="2090"/>
      <c r="Q146" s="2090"/>
      <c r="R146" s="2090"/>
      <c r="S146" s="2090"/>
      <c r="T146" s="2090"/>
      <c r="U146" s="2090"/>
      <c r="V146" s="2093"/>
      <c r="W146" s="2093"/>
      <c r="X146" s="2093"/>
      <c r="Y146" s="2093"/>
      <c r="Z146" s="2093"/>
      <c r="AA146" s="2093"/>
      <c r="AB146" s="2093"/>
      <c r="AC146" s="2093"/>
      <c r="AD146" s="2093"/>
      <c r="AE146" s="2093"/>
      <c r="AF146" s="2093"/>
      <c r="AG146" s="2093"/>
      <c r="AH146" s="2093"/>
      <c r="AI146" s="2093"/>
      <c r="AJ146" s="2093"/>
      <c r="AK146" s="2093"/>
      <c r="AL146" s="2093"/>
      <c r="AM146" s="2093"/>
      <c r="AN146" s="2093"/>
      <c r="AO146" s="2093"/>
      <c r="AP146" s="2093"/>
      <c r="AQ146" s="2093"/>
      <c r="AR146" s="2093"/>
      <c r="AS146" s="2093"/>
      <c r="AT146" s="2093"/>
      <c r="AU146" s="2093"/>
      <c r="AV146" s="2093"/>
      <c r="AW146" s="2093"/>
      <c r="AX146" s="2093"/>
      <c r="AY146" s="2093"/>
      <c r="AZ146" s="2093"/>
      <c r="BA146" s="2093"/>
      <c r="BB146" s="2093"/>
      <c r="BC146" s="2093"/>
      <c r="BD146" s="2093"/>
      <c r="BE146" s="2093"/>
      <c r="BF146" s="2093"/>
      <c r="BG146" s="2093"/>
      <c r="BH146" s="2093"/>
      <c r="BI146" s="2093"/>
      <c r="BJ146" s="2093"/>
      <c r="BK146" s="2093"/>
      <c r="BL146" s="2093"/>
      <c r="BM146" s="2093"/>
      <c r="BN146" s="2093"/>
      <c r="BO146" s="2093"/>
      <c r="BP146" s="2093"/>
      <c r="BQ146" s="2093"/>
      <c r="BR146" s="2093"/>
      <c r="BS146" s="2093"/>
      <c r="BT146" s="2093"/>
      <c r="BU146" s="2093"/>
      <c r="BV146" s="2093"/>
      <c r="BW146" s="2093"/>
      <c r="BX146" s="2093"/>
      <c r="BY146" s="2093"/>
      <c r="BZ146" s="2093"/>
      <c r="CA146" s="2093"/>
      <c r="CB146" s="2093"/>
      <c r="CC146" s="2093"/>
      <c r="CD146" s="2093"/>
      <c r="CE146" s="2093"/>
      <c r="CF146" s="2093"/>
      <c r="CG146" s="2093"/>
      <c r="CH146" s="2093"/>
      <c r="CI146" s="2093"/>
      <c r="CJ146" s="2093"/>
      <c r="CK146" s="2093"/>
      <c r="CL146" s="2093"/>
      <c r="CM146" s="2093"/>
      <c r="CN146" s="2093"/>
      <c r="CO146" s="2093"/>
      <c r="CP146" s="2093"/>
      <c r="CQ146" s="2093"/>
      <c r="CR146" s="2093"/>
      <c r="CS146" s="2093"/>
      <c r="CT146" s="2093"/>
      <c r="CU146" s="2093"/>
      <c r="CV146" s="2093"/>
      <c r="CW146" s="2093"/>
      <c r="CX146" s="2093"/>
      <c r="CY146" s="2093"/>
      <c r="CZ146" s="2093"/>
      <c r="DA146" s="2093"/>
      <c r="DB146" s="2093"/>
      <c r="DC146" s="2093"/>
      <c r="DD146" s="2093"/>
      <c r="DE146" s="2093"/>
      <c r="DF146" s="2093"/>
      <c r="DG146" s="2093"/>
      <c r="DH146" s="2093"/>
      <c r="DI146" s="2093"/>
      <c r="DJ146" s="2093"/>
      <c r="DK146" s="2093"/>
      <c r="DL146" s="2093"/>
      <c r="DM146" s="2093"/>
      <c r="DN146" s="2093"/>
      <c r="DO146" s="2093"/>
      <c r="DP146" s="2093"/>
      <c r="DQ146" s="2093"/>
      <c r="DR146" s="2093"/>
      <c r="DS146" s="2093"/>
      <c r="DT146" s="2093"/>
      <c r="DU146" s="2093"/>
      <c r="DV146" s="2093"/>
      <c r="DW146" s="2093"/>
      <c r="DX146" s="2093"/>
      <c r="DY146" s="2093"/>
      <c r="DZ146" s="2093"/>
      <c r="EA146" s="2093"/>
      <c r="EB146" s="2093"/>
      <c r="EC146" s="2093"/>
      <c r="ED146" s="2093"/>
      <c r="EE146" s="2093"/>
      <c r="EF146" s="2093"/>
      <c r="EG146" s="2093"/>
      <c r="EH146" s="2093"/>
      <c r="EI146" s="2093"/>
      <c r="EJ146" s="2093"/>
      <c r="EK146" s="2094"/>
    </row>
    <row r="147" spans="1:141" ht="4.5" customHeight="1">
      <c r="A147" s="2089"/>
      <c r="B147" s="2090"/>
      <c r="C147" s="2090"/>
      <c r="D147" s="2090"/>
      <c r="E147" s="2090"/>
      <c r="F147" s="2090"/>
      <c r="G147" s="2090"/>
      <c r="H147" s="2090"/>
      <c r="I147" s="2090"/>
      <c r="J147" s="2090"/>
      <c r="K147" s="2090"/>
      <c r="L147" s="2090"/>
      <c r="M147" s="2090"/>
      <c r="N147" s="2090"/>
      <c r="O147" s="2090"/>
      <c r="P147" s="2090"/>
      <c r="Q147" s="2090"/>
      <c r="R147" s="2090"/>
      <c r="S147" s="2090"/>
      <c r="T147" s="2090"/>
      <c r="U147" s="2090"/>
      <c r="V147" s="2093"/>
      <c r="W147" s="2093"/>
      <c r="X147" s="2093"/>
      <c r="Y147" s="2093"/>
      <c r="Z147" s="2093"/>
      <c r="AA147" s="2093"/>
      <c r="AB147" s="2093"/>
      <c r="AC147" s="2093"/>
      <c r="AD147" s="2093"/>
      <c r="AE147" s="2093"/>
      <c r="AF147" s="2093"/>
      <c r="AG147" s="2093"/>
      <c r="AH147" s="2093"/>
      <c r="AI147" s="2093"/>
      <c r="AJ147" s="2093"/>
      <c r="AK147" s="2093"/>
      <c r="AL147" s="2093"/>
      <c r="AM147" s="2093"/>
      <c r="AN147" s="2093"/>
      <c r="AO147" s="2093"/>
      <c r="AP147" s="2093"/>
      <c r="AQ147" s="2093"/>
      <c r="AR147" s="2093"/>
      <c r="AS147" s="2093"/>
      <c r="AT147" s="2093"/>
      <c r="AU147" s="2093"/>
      <c r="AV147" s="2093"/>
      <c r="AW147" s="2093"/>
      <c r="AX147" s="2093"/>
      <c r="AY147" s="2093"/>
      <c r="AZ147" s="2093"/>
      <c r="BA147" s="2093"/>
      <c r="BB147" s="2093"/>
      <c r="BC147" s="2093"/>
      <c r="BD147" s="2093"/>
      <c r="BE147" s="2093"/>
      <c r="BF147" s="2093"/>
      <c r="BG147" s="2093"/>
      <c r="BH147" s="2093"/>
      <c r="BI147" s="2093"/>
      <c r="BJ147" s="2093"/>
      <c r="BK147" s="2093"/>
      <c r="BL147" s="2093"/>
      <c r="BM147" s="2093"/>
      <c r="BN147" s="2093"/>
      <c r="BO147" s="2093"/>
      <c r="BP147" s="2093"/>
      <c r="BQ147" s="2093"/>
      <c r="BR147" s="2093"/>
      <c r="BS147" s="2093"/>
      <c r="BT147" s="2093"/>
      <c r="BU147" s="2093"/>
      <c r="BV147" s="2093"/>
      <c r="BW147" s="2093"/>
      <c r="BX147" s="2093"/>
      <c r="BY147" s="2093"/>
      <c r="BZ147" s="2093"/>
      <c r="CA147" s="2093"/>
      <c r="CB147" s="2093"/>
      <c r="CC147" s="2093"/>
      <c r="CD147" s="2093"/>
      <c r="CE147" s="2093"/>
      <c r="CF147" s="2093"/>
      <c r="CG147" s="2093"/>
      <c r="CH147" s="2093"/>
      <c r="CI147" s="2093"/>
      <c r="CJ147" s="2093"/>
      <c r="CK147" s="2093"/>
      <c r="CL147" s="2093"/>
      <c r="CM147" s="2093"/>
      <c r="CN147" s="2093"/>
      <c r="CO147" s="2093"/>
      <c r="CP147" s="2093"/>
      <c r="CQ147" s="2093"/>
      <c r="CR147" s="2093"/>
      <c r="CS147" s="2093"/>
      <c r="CT147" s="2093"/>
      <c r="CU147" s="2093"/>
      <c r="CV147" s="2093"/>
      <c r="CW147" s="2093"/>
      <c r="CX147" s="2093"/>
      <c r="CY147" s="2093"/>
      <c r="CZ147" s="2093"/>
      <c r="DA147" s="2093"/>
      <c r="DB147" s="2093"/>
      <c r="DC147" s="2093"/>
      <c r="DD147" s="2093"/>
      <c r="DE147" s="2093"/>
      <c r="DF147" s="2093"/>
      <c r="DG147" s="2093"/>
      <c r="DH147" s="2093"/>
      <c r="DI147" s="2093"/>
      <c r="DJ147" s="2093"/>
      <c r="DK147" s="2093"/>
      <c r="DL147" s="2093"/>
      <c r="DM147" s="2093"/>
      <c r="DN147" s="2093"/>
      <c r="DO147" s="2093"/>
      <c r="DP147" s="2093"/>
      <c r="DQ147" s="2093"/>
      <c r="DR147" s="2093"/>
      <c r="DS147" s="2093"/>
      <c r="DT147" s="2093"/>
      <c r="DU147" s="2093"/>
      <c r="DV147" s="2093"/>
      <c r="DW147" s="2093"/>
      <c r="DX147" s="2093"/>
      <c r="DY147" s="2093"/>
      <c r="DZ147" s="2093"/>
      <c r="EA147" s="2093"/>
      <c r="EB147" s="2093"/>
      <c r="EC147" s="2093"/>
      <c r="ED147" s="2093"/>
      <c r="EE147" s="2093"/>
      <c r="EF147" s="2093"/>
      <c r="EG147" s="2093"/>
      <c r="EH147" s="2093"/>
      <c r="EI147" s="2093"/>
      <c r="EJ147" s="2093"/>
      <c r="EK147" s="2094"/>
    </row>
    <row r="148" spans="1:141" ht="4.5" customHeight="1">
      <c r="A148" s="2089"/>
      <c r="B148" s="2090"/>
      <c r="C148" s="2090"/>
      <c r="D148" s="2090"/>
      <c r="E148" s="2090"/>
      <c r="F148" s="2090"/>
      <c r="G148" s="2090"/>
      <c r="H148" s="2090"/>
      <c r="I148" s="2090"/>
      <c r="J148" s="2090"/>
      <c r="K148" s="2090"/>
      <c r="L148" s="2090"/>
      <c r="M148" s="2090"/>
      <c r="N148" s="2090"/>
      <c r="O148" s="2090"/>
      <c r="P148" s="2090"/>
      <c r="Q148" s="2090"/>
      <c r="R148" s="2090"/>
      <c r="S148" s="2090"/>
      <c r="T148" s="2090"/>
      <c r="U148" s="2090"/>
      <c r="V148" s="2076"/>
      <c r="W148" s="2076"/>
      <c r="X148" s="2076"/>
      <c r="Y148" s="2076"/>
      <c r="Z148" s="2076"/>
      <c r="AA148" s="2076"/>
      <c r="AB148" s="2076"/>
      <c r="AC148" s="2076"/>
      <c r="AD148" s="2076"/>
      <c r="AE148" s="2076"/>
      <c r="AF148" s="2076"/>
      <c r="AG148" s="2076"/>
      <c r="AH148" s="2076"/>
      <c r="AI148" s="2076"/>
      <c r="AJ148" s="2076"/>
      <c r="AK148" s="2077"/>
      <c r="AL148" s="2095" t="s">
        <v>402</v>
      </c>
      <c r="AM148" s="2096"/>
      <c r="AN148" s="2096"/>
      <c r="AO148" s="2076"/>
      <c r="AP148" s="2076"/>
      <c r="AQ148" s="2076"/>
      <c r="AR148" s="2076"/>
      <c r="AS148" s="2076"/>
      <c r="AT148" s="2076"/>
      <c r="AU148" s="2076"/>
      <c r="AV148" s="2076"/>
      <c r="AW148" s="2076"/>
      <c r="AX148" s="2076"/>
      <c r="AY148" s="2076"/>
      <c r="AZ148" s="2076"/>
      <c r="BA148" s="2076"/>
      <c r="BB148" s="2076"/>
      <c r="BC148" s="2076"/>
      <c r="BD148" s="2077"/>
      <c r="BE148" s="2095" t="s">
        <v>402</v>
      </c>
      <c r="BF148" s="2096"/>
      <c r="BG148" s="2096"/>
      <c r="BH148" s="2076"/>
      <c r="BI148" s="2076"/>
      <c r="BJ148" s="2076"/>
      <c r="BK148" s="2076"/>
      <c r="BL148" s="2076"/>
      <c r="BM148" s="2076"/>
      <c r="BN148" s="2076"/>
      <c r="BO148" s="2076"/>
      <c r="BP148" s="2076"/>
      <c r="BQ148" s="2076"/>
      <c r="BR148" s="2076"/>
      <c r="BS148" s="2076"/>
      <c r="BT148" s="2076"/>
      <c r="BU148" s="2076"/>
      <c r="BV148" s="2076"/>
      <c r="BW148" s="2077"/>
      <c r="BX148" s="2095" t="s">
        <v>402</v>
      </c>
      <c r="BY148" s="2096"/>
      <c r="BZ148" s="2096"/>
      <c r="CA148" s="2076"/>
      <c r="CB148" s="2076"/>
      <c r="CC148" s="2076"/>
      <c r="CD148" s="2076"/>
      <c r="CE148" s="2076"/>
      <c r="CF148" s="2076"/>
      <c r="CG148" s="2076"/>
      <c r="CH148" s="2076"/>
      <c r="CI148" s="2076"/>
      <c r="CJ148" s="2076"/>
      <c r="CK148" s="2076"/>
      <c r="CL148" s="2076"/>
      <c r="CM148" s="2076"/>
      <c r="CN148" s="2076"/>
      <c r="CO148" s="2076"/>
      <c r="CP148" s="2077"/>
      <c r="CQ148" s="2095" t="s">
        <v>402</v>
      </c>
      <c r="CR148" s="2096"/>
      <c r="CS148" s="2096"/>
      <c r="CT148" s="2076"/>
      <c r="CU148" s="2076"/>
      <c r="CV148" s="2076"/>
      <c r="CW148" s="2076"/>
      <c r="CX148" s="2076"/>
      <c r="CY148" s="2076"/>
      <c r="CZ148" s="2076"/>
      <c r="DA148" s="2076"/>
      <c r="DB148" s="2076"/>
      <c r="DC148" s="2076"/>
      <c r="DD148" s="2076"/>
      <c r="DE148" s="2076"/>
      <c r="DF148" s="2076"/>
      <c r="DG148" s="2076"/>
      <c r="DH148" s="2076"/>
      <c r="DI148" s="2077"/>
      <c r="DJ148" s="2095" t="s">
        <v>402</v>
      </c>
      <c r="DK148" s="2096"/>
      <c r="DL148" s="2096"/>
      <c r="DM148" s="2076"/>
      <c r="DN148" s="2076"/>
      <c r="DO148" s="2076"/>
      <c r="DP148" s="2076"/>
      <c r="DQ148" s="2076"/>
      <c r="DR148" s="2076"/>
      <c r="DS148" s="2076"/>
      <c r="DT148" s="2076"/>
      <c r="DU148" s="2076"/>
      <c r="DV148" s="2076"/>
      <c r="DW148" s="2076"/>
      <c r="DX148" s="2076"/>
      <c r="DY148" s="2076"/>
      <c r="DZ148" s="2076"/>
      <c r="EA148" s="2076"/>
      <c r="EB148" s="2076"/>
      <c r="EC148" s="2076"/>
      <c r="ED148" s="2076"/>
      <c r="EE148" s="2076"/>
      <c r="EF148" s="2076"/>
      <c r="EG148" s="2076"/>
      <c r="EH148" s="2077"/>
      <c r="EI148" s="2103" t="s">
        <v>402</v>
      </c>
      <c r="EJ148" s="2104"/>
      <c r="EK148" s="2105"/>
    </row>
    <row r="149" spans="1:141" ht="4.5" customHeight="1">
      <c r="A149" s="2089"/>
      <c r="B149" s="2090"/>
      <c r="C149" s="2090"/>
      <c r="D149" s="2090"/>
      <c r="E149" s="2090"/>
      <c r="F149" s="2090"/>
      <c r="G149" s="2090"/>
      <c r="H149" s="2090"/>
      <c r="I149" s="2090"/>
      <c r="J149" s="2090"/>
      <c r="K149" s="2090"/>
      <c r="L149" s="2090"/>
      <c r="M149" s="2090"/>
      <c r="N149" s="2090"/>
      <c r="O149" s="2090"/>
      <c r="P149" s="2090"/>
      <c r="Q149" s="2090"/>
      <c r="R149" s="2090"/>
      <c r="S149" s="2090"/>
      <c r="T149" s="2090"/>
      <c r="U149" s="2090"/>
      <c r="V149" s="2076"/>
      <c r="W149" s="2076"/>
      <c r="X149" s="2076"/>
      <c r="Y149" s="2076"/>
      <c r="Z149" s="2076"/>
      <c r="AA149" s="2076"/>
      <c r="AB149" s="2076"/>
      <c r="AC149" s="2076"/>
      <c r="AD149" s="2076"/>
      <c r="AE149" s="2076"/>
      <c r="AF149" s="2076"/>
      <c r="AG149" s="2076"/>
      <c r="AH149" s="2076"/>
      <c r="AI149" s="2076"/>
      <c r="AJ149" s="2076"/>
      <c r="AK149" s="2077"/>
      <c r="AL149" s="2095"/>
      <c r="AM149" s="2096"/>
      <c r="AN149" s="2096"/>
      <c r="AO149" s="2076"/>
      <c r="AP149" s="2076"/>
      <c r="AQ149" s="2076"/>
      <c r="AR149" s="2076"/>
      <c r="AS149" s="2076"/>
      <c r="AT149" s="2076"/>
      <c r="AU149" s="2076"/>
      <c r="AV149" s="2076"/>
      <c r="AW149" s="2076"/>
      <c r="AX149" s="2076"/>
      <c r="AY149" s="2076"/>
      <c r="AZ149" s="2076"/>
      <c r="BA149" s="2076"/>
      <c r="BB149" s="2076"/>
      <c r="BC149" s="2076"/>
      <c r="BD149" s="2077"/>
      <c r="BE149" s="2095"/>
      <c r="BF149" s="2096"/>
      <c r="BG149" s="2096"/>
      <c r="BH149" s="2076"/>
      <c r="BI149" s="2076"/>
      <c r="BJ149" s="2076"/>
      <c r="BK149" s="2076"/>
      <c r="BL149" s="2076"/>
      <c r="BM149" s="2076"/>
      <c r="BN149" s="2076"/>
      <c r="BO149" s="2076"/>
      <c r="BP149" s="2076"/>
      <c r="BQ149" s="2076"/>
      <c r="BR149" s="2076"/>
      <c r="BS149" s="2076"/>
      <c r="BT149" s="2076"/>
      <c r="BU149" s="2076"/>
      <c r="BV149" s="2076"/>
      <c r="BW149" s="2077"/>
      <c r="BX149" s="2095"/>
      <c r="BY149" s="2096"/>
      <c r="BZ149" s="2096"/>
      <c r="CA149" s="2076"/>
      <c r="CB149" s="2076"/>
      <c r="CC149" s="2076"/>
      <c r="CD149" s="2076"/>
      <c r="CE149" s="2076"/>
      <c r="CF149" s="2076"/>
      <c r="CG149" s="2076"/>
      <c r="CH149" s="2076"/>
      <c r="CI149" s="2076"/>
      <c r="CJ149" s="2076"/>
      <c r="CK149" s="2076"/>
      <c r="CL149" s="2076"/>
      <c r="CM149" s="2076"/>
      <c r="CN149" s="2076"/>
      <c r="CO149" s="2076"/>
      <c r="CP149" s="2077"/>
      <c r="CQ149" s="2095"/>
      <c r="CR149" s="2096"/>
      <c r="CS149" s="2096"/>
      <c r="CT149" s="2076"/>
      <c r="CU149" s="2076"/>
      <c r="CV149" s="2076"/>
      <c r="CW149" s="2076"/>
      <c r="CX149" s="2076"/>
      <c r="CY149" s="2076"/>
      <c r="CZ149" s="2076"/>
      <c r="DA149" s="2076"/>
      <c r="DB149" s="2076"/>
      <c r="DC149" s="2076"/>
      <c r="DD149" s="2076"/>
      <c r="DE149" s="2076"/>
      <c r="DF149" s="2076"/>
      <c r="DG149" s="2076"/>
      <c r="DH149" s="2076"/>
      <c r="DI149" s="2077"/>
      <c r="DJ149" s="2095"/>
      <c r="DK149" s="2096"/>
      <c r="DL149" s="2096"/>
      <c r="DM149" s="2076"/>
      <c r="DN149" s="2076"/>
      <c r="DO149" s="2076"/>
      <c r="DP149" s="2076"/>
      <c r="DQ149" s="2076"/>
      <c r="DR149" s="2076"/>
      <c r="DS149" s="2076"/>
      <c r="DT149" s="2076"/>
      <c r="DU149" s="2076"/>
      <c r="DV149" s="2076"/>
      <c r="DW149" s="2076"/>
      <c r="DX149" s="2076"/>
      <c r="DY149" s="2076"/>
      <c r="DZ149" s="2076"/>
      <c r="EA149" s="2076"/>
      <c r="EB149" s="2076"/>
      <c r="EC149" s="2076"/>
      <c r="ED149" s="2076"/>
      <c r="EE149" s="2076"/>
      <c r="EF149" s="2076"/>
      <c r="EG149" s="2076"/>
      <c r="EH149" s="2077"/>
      <c r="EI149" s="2103"/>
      <c r="EJ149" s="2104"/>
      <c r="EK149" s="2105"/>
    </row>
    <row r="150" spans="1:141" ht="4.5" customHeight="1">
      <c r="A150" s="2089"/>
      <c r="B150" s="2090"/>
      <c r="C150" s="2090"/>
      <c r="D150" s="2090"/>
      <c r="E150" s="2090"/>
      <c r="F150" s="2090"/>
      <c r="G150" s="2090"/>
      <c r="H150" s="2090"/>
      <c r="I150" s="2090"/>
      <c r="J150" s="2090"/>
      <c r="K150" s="2090"/>
      <c r="L150" s="2090"/>
      <c r="M150" s="2090"/>
      <c r="N150" s="2090"/>
      <c r="O150" s="2090"/>
      <c r="P150" s="2090"/>
      <c r="Q150" s="2090"/>
      <c r="R150" s="2090"/>
      <c r="S150" s="2090"/>
      <c r="T150" s="2090"/>
      <c r="U150" s="2090"/>
      <c r="V150" s="2076"/>
      <c r="W150" s="2076"/>
      <c r="X150" s="2076"/>
      <c r="Y150" s="2076"/>
      <c r="Z150" s="2076"/>
      <c r="AA150" s="2076"/>
      <c r="AB150" s="2076"/>
      <c r="AC150" s="2076"/>
      <c r="AD150" s="2076"/>
      <c r="AE150" s="2076"/>
      <c r="AF150" s="2076"/>
      <c r="AG150" s="2076"/>
      <c r="AH150" s="2076"/>
      <c r="AI150" s="2076"/>
      <c r="AJ150" s="2076"/>
      <c r="AK150" s="2077"/>
      <c r="AL150" s="2095"/>
      <c r="AM150" s="2096"/>
      <c r="AN150" s="2096"/>
      <c r="AO150" s="2076"/>
      <c r="AP150" s="2076"/>
      <c r="AQ150" s="2076"/>
      <c r="AR150" s="2076"/>
      <c r="AS150" s="2076"/>
      <c r="AT150" s="2076"/>
      <c r="AU150" s="2076"/>
      <c r="AV150" s="2076"/>
      <c r="AW150" s="2076"/>
      <c r="AX150" s="2076"/>
      <c r="AY150" s="2076"/>
      <c r="AZ150" s="2076"/>
      <c r="BA150" s="2076"/>
      <c r="BB150" s="2076"/>
      <c r="BC150" s="2076"/>
      <c r="BD150" s="2077"/>
      <c r="BE150" s="2095"/>
      <c r="BF150" s="2096"/>
      <c r="BG150" s="2096"/>
      <c r="BH150" s="2076"/>
      <c r="BI150" s="2076"/>
      <c r="BJ150" s="2076"/>
      <c r="BK150" s="2076"/>
      <c r="BL150" s="2076"/>
      <c r="BM150" s="2076"/>
      <c r="BN150" s="2076"/>
      <c r="BO150" s="2076"/>
      <c r="BP150" s="2076"/>
      <c r="BQ150" s="2076"/>
      <c r="BR150" s="2076"/>
      <c r="BS150" s="2076"/>
      <c r="BT150" s="2076"/>
      <c r="BU150" s="2076"/>
      <c r="BV150" s="2076"/>
      <c r="BW150" s="2077"/>
      <c r="BX150" s="2095"/>
      <c r="BY150" s="2096"/>
      <c r="BZ150" s="2096"/>
      <c r="CA150" s="2076"/>
      <c r="CB150" s="2076"/>
      <c r="CC150" s="2076"/>
      <c r="CD150" s="2076"/>
      <c r="CE150" s="2076"/>
      <c r="CF150" s="2076"/>
      <c r="CG150" s="2076"/>
      <c r="CH150" s="2076"/>
      <c r="CI150" s="2076"/>
      <c r="CJ150" s="2076"/>
      <c r="CK150" s="2076"/>
      <c r="CL150" s="2076"/>
      <c r="CM150" s="2076"/>
      <c r="CN150" s="2076"/>
      <c r="CO150" s="2076"/>
      <c r="CP150" s="2077"/>
      <c r="CQ150" s="2095"/>
      <c r="CR150" s="2096"/>
      <c r="CS150" s="2096"/>
      <c r="CT150" s="2076"/>
      <c r="CU150" s="2076"/>
      <c r="CV150" s="2076"/>
      <c r="CW150" s="2076"/>
      <c r="CX150" s="2076"/>
      <c r="CY150" s="2076"/>
      <c r="CZ150" s="2076"/>
      <c r="DA150" s="2076"/>
      <c r="DB150" s="2076"/>
      <c r="DC150" s="2076"/>
      <c r="DD150" s="2076"/>
      <c r="DE150" s="2076"/>
      <c r="DF150" s="2076"/>
      <c r="DG150" s="2076"/>
      <c r="DH150" s="2076"/>
      <c r="DI150" s="2077"/>
      <c r="DJ150" s="2095"/>
      <c r="DK150" s="2096"/>
      <c r="DL150" s="2096"/>
      <c r="DM150" s="2076"/>
      <c r="DN150" s="2076"/>
      <c r="DO150" s="2076"/>
      <c r="DP150" s="2076"/>
      <c r="DQ150" s="2076"/>
      <c r="DR150" s="2076"/>
      <c r="DS150" s="2076"/>
      <c r="DT150" s="2076"/>
      <c r="DU150" s="2076"/>
      <c r="DV150" s="2076"/>
      <c r="DW150" s="2076"/>
      <c r="DX150" s="2076"/>
      <c r="DY150" s="2076"/>
      <c r="DZ150" s="2076"/>
      <c r="EA150" s="2076"/>
      <c r="EB150" s="2076"/>
      <c r="EC150" s="2076"/>
      <c r="ED150" s="2076"/>
      <c r="EE150" s="2076"/>
      <c r="EF150" s="2076"/>
      <c r="EG150" s="2076"/>
      <c r="EH150" s="2077"/>
      <c r="EI150" s="2103"/>
      <c r="EJ150" s="2104"/>
      <c r="EK150" s="2105"/>
    </row>
    <row r="151" spans="1:141" ht="4.5" customHeight="1">
      <c r="A151" s="2089"/>
      <c r="B151" s="2090"/>
      <c r="C151" s="2090"/>
      <c r="D151" s="2090"/>
      <c r="E151" s="2090"/>
      <c r="F151" s="2090"/>
      <c r="G151" s="2090"/>
      <c r="H151" s="2090"/>
      <c r="I151" s="2090"/>
      <c r="J151" s="2090"/>
      <c r="K151" s="2090"/>
      <c r="L151" s="2090"/>
      <c r="M151" s="2090"/>
      <c r="N151" s="2090"/>
      <c r="O151" s="2090"/>
      <c r="P151" s="2090"/>
      <c r="Q151" s="2090"/>
      <c r="R151" s="2090"/>
      <c r="S151" s="2090"/>
      <c r="T151" s="2090"/>
      <c r="U151" s="2090"/>
      <c r="V151" s="2076"/>
      <c r="W151" s="2076"/>
      <c r="X151" s="2076"/>
      <c r="Y151" s="2076"/>
      <c r="Z151" s="2076"/>
      <c r="AA151" s="2076"/>
      <c r="AB151" s="2076"/>
      <c r="AC151" s="2076"/>
      <c r="AD151" s="2076"/>
      <c r="AE151" s="2076"/>
      <c r="AF151" s="2076"/>
      <c r="AG151" s="2076"/>
      <c r="AH151" s="2076"/>
      <c r="AI151" s="2076"/>
      <c r="AJ151" s="2076"/>
      <c r="AK151" s="2077"/>
      <c r="AL151" s="2095"/>
      <c r="AM151" s="2096"/>
      <c r="AN151" s="2096"/>
      <c r="AO151" s="2076"/>
      <c r="AP151" s="2076"/>
      <c r="AQ151" s="2076"/>
      <c r="AR151" s="2076"/>
      <c r="AS151" s="2076"/>
      <c r="AT151" s="2076"/>
      <c r="AU151" s="2076"/>
      <c r="AV151" s="2076"/>
      <c r="AW151" s="2076"/>
      <c r="AX151" s="2076"/>
      <c r="AY151" s="2076"/>
      <c r="AZ151" s="2076"/>
      <c r="BA151" s="2076"/>
      <c r="BB151" s="2076"/>
      <c r="BC151" s="2076"/>
      <c r="BD151" s="2077"/>
      <c r="BE151" s="2095"/>
      <c r="BF151" s="2096"/>
      <c r="BG151" s="2096"/>
      <c r="BH151" s="2076"/>
      <c r="BI151" s="2076"/>
      <c r="BJ151" s="2076"/>
      <c r="BK151" s="2076"/>
      <c r="BL151" s="2076"/>
      <c r="BM151" s="2076"/>
      <c r="BN151" s="2076"/>
      <c r="BO151" s="2076"/>
      <c r="BP151" s="2076"/>
      <c r="BQ151" s="2076"/>
      <c r="BR151" s="2076"/>
      <c r="BS151" s="2076"/>
      <c r="BT151" s="2076"/>
      <c r="BU151" s="2076"/>
      <c r="BV151" s="2076"/>
      <c r="BW151" s="2077"/>
      <c r="BX151" s="2095"/>
      <c r="BY151" s="2096"/>
      <c r="BZ151" s="2096"/>
      <c r="CA151" s="2076"/>
      <c r="CB151" s="2076"/>
      <c r="CC151" s="2076"/>
      <c r="CD151" s="2076"/>
      <c r="CE151" s="2076"/>
      <c r="CF151" s="2076"/>
      <c r="CG151" s="2076"/>
      <c r="CH151" s="2076"/>
      <c r="CI151" s="2076"/>
      <c r="CJ151" s="2076"/>
      <c r="CK151" s="2076"/>
      <c r="CL151" s="2076"/>
      <c r="CM151" s="2076"/>
      <c r="CN151" s="2076"/>
      <c r="CO151" s="2076"/>
      <c r="CP151" s="2077"/>
      <c r="CQ151" s="2095"/>
      <c r="CR151" s="2096"/>
      <c r="CS151" s="2096"/>
      <c r="CT151" s="2076"/>
      <c r="CU151" s="2076"/>
      <c r="CV151" s="2076"/>
      <c r="CW151" s="2076"/>
      <c r="CX151" s="2076"/>
      <c r="CY151" s="2076"/>
      <c r="CZ151" s="2076"/>
      <c r="DA151" s="2076"/>
      <c r="DB151" s="2076"/>
      <c r="DC151" s="2076"/>
      <c r="DD151" s="2076"/>
      <c r="DE151" s="2076"/>
      <c r="DF151" s="2076"/>
      <c r="DG151" s="2076"/>
      <c r="DH151" s="2076"/>
      <c r="DI151" s="2077"/>
      <c r="DJ151" s="2095"/>
      <c r="DK151" s="2096"/>
      <c r="DL151" s="2096"/>
      <c r="DM151" s="2076"/>
      <c r="DN151" s="2076"/>
      <c r="DO151" s="2076"/>
      <c r="DP151" s="2076"/>
      <c r="DQ151" s="2076"/>
      <c r="DR151" s="2076"/>
      <c r="DS151" s="2076"/>
      <c r="DT151" s="2076"/>
      <c r="DU151" s="2076"/>
      <c r="DV151" s="2076"/>
      <c r="DW151" s="2076"/>
      <c r="DX151" s="2076"/>
      <c r="DY151" s="2076"/>
      <c r="DZ151" s="2076"/>
      <c r="EA151" s="2076"/>
      <c r="EB151" s="2076"/>
      <c r="EC151" s="2076"/>
      <c r="ED151" s="2076"/>
      <c r="EE151" s="2076"/>
      <c r="EF151" s="2076"/>
      <c r="EG151" s="2076"/>
      <c r="EH151" s="2077"/>
      <c r="EI151" s="2103"/>
      <c r="EJ151" s="2104"/>
      <c r="EK151" s="2105"/>
    </row>
    <row r="152" spans="1:141" ht="4.5" customHeight="1">
      <c r="A152" s="2089"/>
      <c r="B152" s="2090"/>
      <c r="C152" s="2090"/>
      <c r="D152" s="2090"/>
      <c r="E152" s="2090"/>
      <c r="F152" s="2090"/>
      <c r="G152" s="2090"/>
      <c r="H152" s="2090"/>
      <c r="I152" s="2090"/>
      <c r="J152" s="2090"/>
      <c r="K152" s="2090"/>
      <c r="L152" s="2090"/>
      <c r="M152" s="2090"/>
      <c r="N152" s="2090"/>
      <c r="O152" s="2090"/>
      <c r="P152" s="2090"/>
      <c r="Q152" s="2090"/>
      <c r="R152" s="2090"/>
      <c r="S152" s="2090"/>
      <c r="T152" s="2090"/>
      <c r="U152" s="2090"/>
      <c r="V152" s="2076"/>
      <c r="W152" s="2076"/>
      <c r="X152" s="2076"/>
      <c r="Y152" s="2076"/>
      <c r="Z152" s="2076"/>
      <c r="AA152" s="2076"/>
      <c r="AB152" s="2076"/>
      <c r="AC152" s="2076"/>
      <c r="AD152" s="2076"/>
      <c r="AE152" s="2076"/>
      <c r="AF152" s="2076"/>
      <c r="AG152" s="2076"/>
      <c r="AH152" s="2076"/>
      <c r="AI152" s="2076"/>
      <c r="AJ152" s="2076"/>
      <c r="AK152" s="2077"/>
      <c r="AL152" s="2095"/>
      <c r="AM152" s="2096"/>
      <c r="AN152" s="2096"/>
      <c r="AO152" s="2076"/>
      <c r="AP152" s="2076"/>
      <c r="AQ152" s="2076"/>
      <c r="AR152" s="2076"/>
      <c r="AS152" s="2076"/>
      <c r="AT152" s="2076"/>
      <c r="AU152" s="2076"/>
      <c r="AV152" s="2076"/>
      <c r="AW152" s="2076"/>
      <c r="AX152" s="2076"/>
      <c r="AY152" s="2076"/>
      <c r="AZ152" s="2076"/>
      <c r="BA152" s="2076"/>
      <c r="BB152" s="2076"/>
      <c r="BC152" s="2076"/>
      <c r="BD152" s="2077"/>
      <c r="BE152" s="2095"/>
      <c r="BF152" s="2096"/>
      <c r="BG152" s="2096"/>
      <c r="BH152" s="2076"/>
      <c r="BI152" s="2076"/>
      <c r="BJ152" s="2076"/>
      <c r="BK152" s="2076"/>
      <c r="BL152" s="2076"/>
      <c r="BM152" s="2076"/>
      <c r="BN152" s="2076"/>
      <c r="BO152" s="2076"/>
      <c r="BP152" s="2076"/>
      <c r="BQ152" s="2076"/>
      <c r="BR152" s="2076"/>
      <c r="BS152" s="2076"/>
      <c r="BT152" s="2076"/>
      <c r="BU152" s="2076"/>
      <c r="BV152" s="2076"/>
      <c r="BW152" s="2077"/>
      <c r="BX152" s="2095"/>
      <c r="BY152" s="2096"/>
      <c r="BZ152" s="2096"/>
      <c r="CA152" s="2076"/>
      <c r="CB152" s="2076"/>
      <c r="CC152" s="2076"/>
      <c r="CD152" s="2076"/>
      <c r="CE152" s="2076"/>
      <c r="CF152" s="2076"/>
      <c r="CG152" s="2076"/>
      <c r="CH152" s="2076"/>
      <c r="CI152" s="2076"/>
      <c r="CJ152" s="2076"/>
      <c r="CK152" s="2076"/>
      <c r="CL152" s="2076"/>
      <c r="CM152" s="2076"/>
      <c r="CN152" s="2076"/>
      <c r="CO152" s="2076"/>
      <c r="CP152" s="2077"/>
      <c r="CQ152" s="2095"/>
      <c r="CR152" s="2096"/>
      <c r="CS152" s="2096"/>
      <c r="CT152" s="2076"/>
      <c r="CU152" s="2076"/>
      <c r="CV152" s="2076"/>
      <c r="CW152" s="2076"/>
      <c r="CX152" s="2076"/>
      <c r="CY152" s="2076"/>
      <c r="CZ152" s="2076"/>
      <c r="DA152" s="2076"/>
      <c r="DB152" s="2076"/>
      <c r="DC152" s="2076"/>
      <c r="DD152" s="2076"/>
      <c r="DE152" s="2076"/>
      <c r="DF152" s="2076"/>
      <c r="DG152" s="2076"/>
      <c r="DH152" s="2076"/>
      <c r="DI152" s="2077"/>
      <c r="DJ152" s="2095"/>
      <c r="DK152" s="2096"/>
      <c r="DL152" s="2096"/>
      <c r="DM152" s="2076"/>
      <c r="DN152" s="2076"/>
      <c r="DO152" s="2076"/>
      <c r="DP152" s="2076"/>
      <c r="DQ152" s="2076"/>
      <c r="DR152" s="2076"/>
      <c r="DS152" s="2076"/>
      <c r="DT152" s="2076"/>
      <c r="DU152" s="2076"/>
      <c r="DV152" s="2076"/>
      <c r="DW152" s="2076"/>
      <c r="DX152" s="2076"/>
      <c r="DY152" s="2076"/>
      <c r="DZ152" s="2076"/>
      <c r="EA152" s="2076"/>
      <c r="EB152" s="2076"/>
      <c r="EC152" s="2076"/>
      <c r="ED152" s="2076"/>
      <c r="EE152" s="2076"/>
      <c r="EF152" s="2076"/>
      <c r="EG152" s="2076"/>
      <c r="EH152" s="2077"/>
      <c r="EI152" s="2103"/>
      <c r="EJ152" s="2104"/>
      <c r="EK152" s="2105"/>
    </row>
    <row r="153" spans="1:141" ht="4.5" customHeight="1">
      <c r="A153" s="2089" t="s">
        <v>437</v>
      </c>
      <c r="B153" s="2090"/>
      <c r="C153" s="2090"/>
      <c r="D153" s="2090"/>
      <c r="E153" s="2090"/>
      <c r="F153" s="2090"/>
      <c r="G153" s="2090"/>
      <c r="H153" s="2090"/>
      <c r="I153" s="2090"/>
      <c r="J153" s="2090"/>
      <c r="K153" s="2090"/>
      <c r="L153" s="2090"/>
      <c r="M153" s="2090"/>
      <c r="N153" s="2090"/>
      <c r="O153" s="2090"/>
      <c r="P153" s="2090"/>
      <c r="Q153" s="2090"/>
      <c r="R153" s="2090"/>
      <c r="S153" s="2090"/>
      <c r="T153" s="2090"/>
      <c r="U153" s="2090"/>
      <c r="V153" s="2093" t="s">
        <v>432</v>
      </c>
      <c r="W153" s="2093"/>
      <c r="X153" s="2093"/>
      <c r="Y153" s="2093"/>
      <c r="Z153" s="2093"/>
      <c r="AA153" s="2093"/>
      <c r="AB153" s="2093"/>
      <c r="AC153" s="2093"/>
      <c r="AD153" s="2093"/>
      <c r="AE153" s="2093"/>
      <c r="AF153" s="2093"/>
      <c r="AG153" s="2093"/>
      <c r="AH153" s="2093"/>
      <c r="AI153" s="2093"/>
      <c r="AJ153" s="2093"/>
      <c r="AK153" s="2093"/>
      <c r="AL153" s="2093"/>
      <c r="AM153" s="2093"/>
      <c r="AN153" s="2093"/>
      <c r="AO153" s="2093"/>
      <c r="AP153" s="2093"/>
      <c r="AQ153" s="2093" t="s">
        <v>438</v>
      </c>
      <c r="AR153" s="2093"/>
      <c r="AS153" s="2093"/>
      <c r="AT153" s="2093"/>
      <c r="AU153" s="2093"/>
      <c r="AV153" s="2093"/>
      <c r="AW153" s="2093"/>
      <c r="AX153" s="2093"/>
      <c r="AY153" s="2093"/>
      <c r="AZ153" s="2093"/>
      <c r="BA153" s="2093"/>
      <c r="BB153" s="2093"/>
      <c r="BC153" s="2093"/>
      <c r="BD153" s="2093"/>
      <c r="BE153" s="2093" t="s">
        <v>439</v>
      </c>
      <c r="BF153" s="2093"/>
      <c r="BG153" s="2093"/>
      <c r="BH153" s="2093"/>
      <c r="BI153" s="2093"/>
      <c r="BJ153" s="2093"/>
      <c r="BK153" s="2093"/>
      <c r="BL153" s="2093"/>
      <c r="BM153" s="2093"/>
      <c r="BN153" s="2093"/>
      <c r="BO153" s="2093"/>
      <c r="BP153" s="2093"/>
      <c r="BQ153" s="2093" t="s">
        <v>440</v>
      </c>
      <c r="BR153" s="2093"/>
      <c r="BS153" s="2093"/>
      <c r="BT153" s="2093"/>
      <c r="BU153" s="2093"/>
      <c r="BV153" s="2093"/>
      <c r="BW153" s="2093"/>
      <c r="BX153" s="2093"/>
      <c r="BY153" s="2093"/>
      <c r="BZ153" s="2093"/>
      <c r="CA153" s="2093"/>
      <c r="CB153" s="2093"/>
      <c r="CC153" s="2093"/>
      <c r="CD153" s="2093"/>
      <c r="CE153" s="2093"/>
      <c r="CF153" s="2093"/>
      <c r="CG153" s="2093"/>
      <c r="CH153" s="2093"/>
      <c r="CI153" s="2093"/>
      <c r="CJ153" s="2093"/>
      <c r="CK153" s="2093" t="s">
        <v>441</v>
      </c>
      <c r="CL153" s="2093"/>
      <c r="CM153" s="2093"/>
      <c r="CN153" s="2093"/>
      <c r="CO153" s="2093"/>
      <c r="CP153" s="2093"/>
      <c r="CQ153" s="2093"/>
      <c r="CR153" s="2093"/>
      <c r="CS153" s="2093"/>
      <c r="CT153" s="2093"/>
      <c r="CU153" s="2093"/>
      <c r="CV153" s="2093"/>
      <c r="CW153" s="2093"/>
      <c r="CX153" s="2093"/>
      <c r="CY153" s="2093"/>
      <c r="CZ153" s="2093"/>
      <c r="DA153" s="2093"/>
      <c r="DB153" s="2093"/>
      <c r="DC153" s="2093"/>
      <c r="DD153" s="2093"/>
      <c r="DE153" s="2093"/>
      <c r="DF153" s="2093"/>
      <c r="DG153" s="2093"/>
      <c r="DH153" s="2093"/>
      <c r="DI153" s="2093"/>
      <c r="DJ153" s="2093"/>
      <c r="DK153" s="2093" t="s">
        <v>442</v>
      </c>
      <c r="DL153" s="2093"/>
      <c r="DM153" s="2093"/>
      <c r="DN153" s="2093"/>
      <c r="DO153" s="2093"/>
      <c r="DP153" s="2093"/>
      <c r="DQ153" s="2093"/>
      <c r="DR153" s="2093"/>
      <c r="DS153" s="2093"/>
      <c r="DT153" s="2093"/>
      <c r="DU153" s="2093"/>
      <c r="DV153" s="2093"/>
      <c r="DW153" s="2093"/>
      <c r="DX153" s="2093"/>
      <c r="DY153" s="2093"/>
      <c r="DZ153" s="2093"/>
      <c r="EA153" s="2093"/>
      <c r="EB153" s="2093"/>
      <c r="EC153" s="2093"/>
      <c r="ED153" s="2093"/>
      <c r="EE153" s="2093"/>
      <c r="EF153" s="2093"/>
      <c r="EG153" s="2093"/>
      <c r="EH153" s="2093"/>
      <c r="EI153" s="2093"/>
      <c r="EJ153" s="2093"/>
      <c r="EK153" s="2094"/>
    </row>
    <row r="154" spans="1:141" ht="4.5" customHeight="1">
      <c r="A154" s="2089"/>
      <c r="B154" s="2090"/>
      <c r="C154" s="2090"/>
      <c r="D154" s="2090"/>
      <c r="E154" s="2090"/>
      <c r="F154" s="2090"/>
      <c r="G154" s="2090"/>
      <c r="H154" s="2090"/>
      <c r="I154" s="2090"/>
      <c r="J154" s="2090"/>
      <c r="K154" s="2090"/>
      <c r="L154" s="2090"/>
      <c r="M154" s="2090"/>
      <c r="N154" s="2090"/>
      <c r="O154" s="2090"/>
      <c r="P154" s="2090"/>
      <c r="Q154" s="2090"/>
      <c r="R154" s="2090"/>
      <c r="S154" s="2090"/>
      <c r="T154" s="2090"/>
      <c r="U154" s="2090"/>
      <c r="V154" s="2093"/>
      <c r="W154" s="2093"/>
      <c r="X154" s="2093"/>
      <c r="Y154" s="2093"/>
      <c r="Z154" s="2093"/>
      <c r="AA154" s="2093"/>
      <c r="AB154" s="2093"/>
      <c r="AC154" s="2093"/>
      <c r="AD154" s="2093"/>
      <c r="AE154" s="2093"/>
      <c r="AF154" s="2093"/>
      <c r="AG154" s="2093"/>
      <c r="AH154" s="2093"/>
      <c r="AI154" s="2093"/>
      <c r="AJ154" s="2093"/>
      <c r="AK154" s="2093"/>
      <c r="AL154" s="2093"/>
      <c r="AM154" s="2093"/>
      <c r="AN154" s="2093"/>
      <c r="AO154" s="2093"/>
      <c r="AP154" s="2093"/>
      <c r="AQ154" s="2093"/>
      <c r="AR154" s="2093"/>
      <c r="AS154" s="2093"/>
      <c r="AT154" s="2093"/>
      <c r="AU154" s="2093"/>
      <c r="AV154" s="2093"/>
      <c r="AW154" s="2093"/>
      <c r="AX154" s="2093"/>
      <c r="AY154" s="2093"/>
      <c r="AZ154" s="2093"/>
      <c r="BA154" s="2093"/>
      <c r="BB154" s="2093"/>
      <c r="BC154" s="2093"/>
      <c r="BD154" s="2093"/>
      <c r="BE154" s="2093"/>
      <c r="BF154" s="2093"/>
      <c r="BG154" s="2093"/>
      <c r="BH154" s="2093"/>
      <c r="BI154" s="2093"/>
      <c r="BJ154" s="2093"/>
      <c r="BK154" s="2093"/>
      <c r="BL154" s="2093"/>
      <c r="BM154" s="2093"/>
      <c r="BN154" s="2093"/>
      <c r="BO154" s="2093"/>
      <c r="BP154" s="2093"/>
      <c r="BQ154" s="2093"/>
      <c r="BR154" s="2093"/>
      <c r="BS154" s="2093"/>
      <c r="BT154" s="2093"/>
      <c r="BU154" s="2093"/>
      <c r="BV154" s="2093"/>
      <c r="BW154" s="2093"/>
      <c r="BX154" s="2093"/>
      <c r="BY154" s="2093"/>
      <c r="BZ154" s="2093"/>
      <c r="CA154" s="2093"/>
      <c r="CB154" s="2093"/>
      <c r="CC154" s="2093"/>
      <c r="CD154" s="2093"/>
      <c r="CE154" s="2093"/>
      <c r="CF154" s="2093"/>
      <c r="CG154" s="2093"/>
      <c r="CH154" s="2093"/>
      <c r="CI154" s="2093"/>
      <c r="CJ154" s="2093"/>
      <c r="CK154" s="2093"/>
      <c r="CL154" s="2093"/>
      <c r="CM154" s="2093"/>
      <c r="CN154" s="2093"/>
      <c r="CO154" s="2093"/>
      <c r="CP154" s="2093"/>
      <c r="CQ154" s="2093"/>
      <c r="CR154" s="2093"/>
      <c r="CS154" s="2093"/>
      <c r="CT154" s="2093"/>
      <c r="CU154" s="2093"/>
      <c r="CV154" s="2093"/>
      <c r="CW154" s="2093"/>
      <c r="CX154" s="2093"/>
      <c r="CY154" s="2093"/>
      <c r="CZ154" s="2093"/>
      <c r="DA154" s="2093"/>
      <c r="DB154" s="2093"/>
      <c r="DC154" s="2093"/>
      <c r="DD154" s="2093"/>
      <c r="DE154" s="2093"/>
      <c r="DF154" s="2093"/>
      <c r="DG154" s="2093"/>
      <c r="DH154" s="2093"/>
      <c r="DI154" s="2093"/>
      <c r="DJ154" s="2093"/>
      <c r="DK154" s="2093"/>
      <c r="DL154" s="2093"/>
      <c r="DM154" s="2093"/>
      <c r="DN154" s="2093"/>
      <c r="DO154" s="2093"/>
      <c r="DP154" s="2093"/>
      <c r="DQ154" s="2093"/>
      <c r="DR154" s="2093"/>
      <c r="DS154" s="2093"/>
      <c r="DT154" s="2093"/>
      <c r="DU154" s="2093"/>
      <c r="DV154" s="2093"/>
      <c r="DW154" s="2093"/>
      <c r="DX154" s="2093"/>
      <c r="DY154" s="2093"/>
      <c r="DZ154" s="2093"/>
      <c r="EA154" s="2093"/>
      <c r="EB154" s="2093"/>
      <c r="EC154" s="2093"/>
      <c r="ED154" s="2093"/>
      <c r="EE154" s="2093"/>
      <c r="EF154" s="2093"/>
      <c r="EG154" s="2093"/>
      <c r="EH154" s="2093"/>
      <c r="EI154" s="2093"/>
      <c r="EJ154" s="2093"/>
      <c r="EK154" s="2094"/>
    </row>
    <row r="155" spans="1:141" ht="4.5" customHeight="1">
      <c r="A155" s="2089"/>
      <c r="B155" s="2090"/>
      <c r="C155" s="2090"/>
      <c r="D155" s="2090"/>
      <c r="E155" s="2090"/>
      <c r="F155" s="2090"/>
      <c r="G155" s="2090"/>
      <c r="H155" s="2090"/>
      <c r="I155" s="2090"/>
      <c r="J155" s="2090"/>
      <c r="K155" s="2090"/>
      <c r="L155" s="2090"/>
      <c r="M155" s="2090"/>
      <c r="N155" s="2090"/>
      <c r="O155" s="2090"/>
      <c r="P155" s="2090"/>
      <c r="Q155" s="2090"/>
      <c r="R155" s="2090"/>
      <c r="S155" s="2090"/>
      <c r="T155" s="2090"/>
      <c r="U155" s="2090"/>
      <c r="V155" s="2093"/>
      <c r="W155" s="2093"/>
      <c r="X155" s="2093"/>
      <c r="Y155" s="2093"/>
      <c r="Z155" s="2093"/>
      <c r="AA155" s="2093"/>
      <c r="AB155" s="2093"/>
      <c r="AC155" s="2093"/>
      <c r="AD155" s="2093"/>
      <c r="AE155" s="2093"/>
      <c r="AF155" s="2093"/>
      <c r="AG155" s="2093"/>
      <c r="AH155" s="2093"/>
      <c r="AI155" s="2093"/>
      <c r="AJ155" s="2093"/>
      <c r="AK155" s="2093"/>
      <c r="AL155" s="2093"/>
      <c r="AM155" s="2093"/>
      <c r="AN155" s="2093"/>
      <c r="AO155" s="2093"/>
      <c r="AP155" s="2093"/>
      <c r="AQ155" s="2093"/>
      <c r="AR155" s="2093"/>
      <c r="AS155" s="2093"/>
      <c r="AT155" s="2093"/>
      <c r="AU155" s="2093"/>
      <c r="AV155" s="2093"/>
      <c r="AW155" s="2093"/>
      <c r="AX155" s="2093"/>
      <c r="AY155" s="2093"/>
      <c r="AZ155" s="2093"/>
      <c r="BA155" s="2093"/>
      <c r="BB155" s="2093"/>
      <c r="BC155" s="2093"/>
      <c r="BD155" s="2093"/>
      <c r="BE155" s="2093"/>
      <c r="BF155" s="2093"/>
      <c r="BG155" s="2093"/>
      <c r="BH155" s="2093"/>
      <c r="BI155" s="2093"/>
      <c r="BJ155" s="2093"/>
      <c r="BK155" s="2093"/>
      <c r="BL155" s="2093"/>
      <c r="BM155" s="2093"/>
      <c r="BN155" s="2093"/>
      <c r="BO155" s="2093"/>
      <c r="BP155" s="2093"/>
      <c r="BQ155" s="2093"/>
      <c r="BR155" s="2093"/>
      <c r="BS155" s="2093"/>
      <c r="BT155" s="2093"/>
      <c r="BU155" s="2093"/>
      <c r="BV155" s="2093"/>
      <c r="BW155" s="2093"/>
      <c r="BX155" s="2093"/>
      <c r="BY155" s="2093"/>
      <c r="BZ155" s="2093"/>
      <c r="CA155" s="2093"/>
      <c r="CB155" s="2093"/>
      <c r="CC155" s="2093"/>
      <c r="CD155" s="2093"/>
      <c r="CE155" s="2093"/>
      <c r="CF155" s="2093"/>
      <c r="CG155" s="2093"/>
      <c r="CH155" s="2093"/>
      <c r="CI155" s="2093"/>
      <c r="CJ155" s="2093"/>
      <c r="CK155" s="2093"/>
      <c r="CL155" s="2093"/>
      <c r="CM155" s="2093"/>
      <c r="CN155" s="2093"/>
      <c r="CO155" s="2093"/>
      <c r="CP155" s="2093"/>
      <c r="CQ155" s="2093"/>
      <c r="CR155" s="2093"/>
      <c r="CS155" s="2093"/>
      <c r="CT155" s="2093"/>
      <c r="CU155" s="2093"/>
      <c r="CV155" s="2093"/>
      <c r="CW155" s="2093"/>
      <c r="CX155" s="2093"/>
      <c r="CY155" s="2093"/>
      <c r="CZ155" s="2093"/>
      <c r="DA155" s="2093"/>
      <c r="DB155" s="2093"/>
      <c r="DC155" s="2093"/>
      <c r="DD155" s="2093"/>
      <c r="DE155" s="2093"/>
      <c r="DF155" s="2093"/>
      <c r="DG155" s="2093"/>
      <c r="DH155" s="2093"/>
      <c r="DI155" s="2093"/>
      <c r="DJ155" s="2093"/>
      <c r="DK155" s="2093"/>
      <c r="DL155" s="2093"/>
      <c r="DM155" s="2093"/>
      <c r="DN155" s="2093"/>
      <c r="DO155" s="2093"/>
      <c r="DP155" s="2093"/>
      <c r="DQ155" s="2093"/>
      <c r="DR155" s="2093"/>
      <c r="DS155" s="2093"/>
      <c r="DT155" s="2093"/>
      <c r="DU155" s="2093"/>
      <c r="DV155" s="2093"/>
      <c r="DW155" s="2093"/>
      <c r="DX155" s="2093"/>
      <c r="DY155" s="2093"/>
      <c r="DZ155" s="2093"/>
      <c r="EA155" s="2093"/>
      <c r="EB155" s="2093"/>
      <c r="EC155" s="2093"/>
      <c r="ED155" s="2093"/>
      <c r="EE155" s="2093"/>
      <c r="EF155" s="2093"/>
      <c r="EG155" s="2093"/>
      <c r="EH155" s="2093"/>
      <c r="EI155" s="2093"/>
      <c r="EJ155" s="2093"/>
      <c r="EK155" s="2094"/>
    </row>
    <row r="156" spans="1:141" ht="4.5" customHeight="1">
      <c r="A156" s="2089"/>
      <c r="B156" s="2090"/>
      <c r="C156" s="2090"/>
      <c r="D156" s="2090"/>
      <c r="E156" s="2090"/>
      <c r="F156" s="2090"/>
      <c r="G156" s="2090"/>
      <c r="H156" s="2090"/>
      <c r="I156" s="2090"/>
      <c r="J156" s="2090"/>
      <c r="K156" s="2090"/>
      <c r="L156" s="2090"/>
      <c r="M156" s="2090"/>
      <c r="N156" s="2090"/>
      <c r="O156" s="2090"/>
      <c r="P156" s="2090"/>
      <c r="Q156" s="2090"/>
      <c r="R156" s="2090"/>
      <c r="S156" s="2090"/>
      <c r="T156" s="2090"/>
      <c r="U156" s="2090"/>
      <c r="V156" s="2093"/>
      <c r="W156" s="2093"/>
      <c r="X156" s="2093"/>
      <c r="Y156" s="2093"/>
      <c r="Z156" s="2093"/>
      <c r="AA156" s="2093"/>
      <c r="AB156" s="2093"/>
      <c r="AC156" s="2093"/>
      <c r="AD156" s="2093"/>
      <c r="AE156" s="2093"/>
      <c r="AF156" s="2093"/>
      <c r="AG156" s="2093"/>
      <c r="AH156" s="2093"/>
      <c r="AI156" s="2093"/>
      <c r="AJ156" s="2093"/>
      <c r="AK156" s="2093"/>
      <c r="AL156" s="2093"/>
      <c r="AM156" s="2093"/>
      <c r="AN156" s="2093"/>
      <c r="AO156" s="2093"/>
      <c r="AP156" s="2093"/>
      <c r="AQ156" s="2093"/>
      <c r="AR156" s="2093"/>
      <c r="AS156" s="2093"/>
      <c r="AT156" s="2093"/>
      <c r="AU156" s="2093"/>
      <c r="AV156" s="2093"/>
      <c r="AW156" s="2093"/>
      <c r="AX156" s="2093"/>
      <c r="AY156" s="2093"/>
      <c r="AZ156" s="2093"/>
      <c r="BA156" s="2093"/>
      <c r="BB156" s="2093"/>
      <c r="BC156" s="2093"/>
      <c r="BD156" s="2093"/>
      <c r="BE156" s="2093"/>
      <c r="BF156" s="2093"/>
      <c r="BG156" s="2093"/>
      <c r="BH156" s="2093"/>
      <c r="BI156" s="2093"/>
      <c r="BJ156" s="2093"/>
      <c r="BK156" s="2093"/>
      <c r="BL156" s="2093"/>
      <c r="BM156" s="2093"/>
      <c r="BN156" s="2093"/>
      <c r="BO156" s="2093"/>
      <c r="BP156" s="2093"/>
      <c r="BQ156" s="2093"/>
      <c r="BR156" s="2093"/>
      <c r="BS156" s="2093"/>
      <c r="BT156" s="2093"/>
      <c r="BU156" s="2093"/>
      <c r="BV156" s="2093"/>
      <c r="BW156" s="2093"/>
      <c r="BX156" s="2093"/>
      <c r="BY156" s="2093"/>
      <c r="BZ156" s="2093"/>
      <c r="CA156" s="2093"/>
      <c r="CB156" s="2093"/>
      <c r="CC156" s="2093"/>
      <c r="CD156" s="2093"/>
      <c r="CE156" s="2093"/>
      <c r="CF156" s="2093"/>
      <c r="CG156" s="2093"/>
      <c r="CH156" s="2093"/>
      <c r="CI156" s="2093"/>
      <c r="CJ156" s="2093"/>
      <c r="CK156" s="2093"/>
      <c r="CL156" s="2093"/>
      <c r="CM156" s="2093"/>
      <c r="CN156" s="2093"/>
      <c r="CO156" s="2093"/>
      <c r="CP156" s="2093"/>
      <c r="CQ156" s="2093"/>
      <c r="CR156" s="2093"/>
      <c r="CS156" s="2093"/>
      <c r="CT156" s="2093"/>
      <c r="CU156" s="2093"/>
      <c r="CV156" s="2093"/>
      <c r="CW156" s="2093"/>
      <c r="CX156" s="2093"/>
      <c r="CY156" s="2093"/>
      <c r="CZ156" s="2093"/>
      <c r="DA156" s="2093"/>
      <c r="DB156" s="2093"/>
      <c r="DC156" s="2093"/>
      <c r="DD156" s="2093"/>
      <c r="DE156" s="2093"/>
      <c r="DF156" s="2093"/>
      <c r="DG156" s="2093"/>
      <c r="DH156" s="2093"/>
      <c r="DI156" s="2093"/>
      <c r="DJ156" s="2093"/>
      <c r="DK156" s="2093"/>
      <c r="DL156" s="2093"/>
      <c r="DM156" s="2093"/>
      <c r="DN156" s="2093"/>
      <c r="DO156" s="2093"/>
      <c r="DP156" s="2093"/>
      <c r="DQ156" s="2093"/>
      <c r="DR156" s="2093"/>
      <c r="DS156" s="2093"/>
      <c r="DT156" s="2093"/>
      <c r="DU156" s="2093"/>
      <c r="DV156" s="2093"/>
      <c r="DW156" s="2093"/>
      <c r="DX156" s="2093"/>
      <c r="DY156" s="2093"/>
      <c r="DZ156" s="2093"/>
      <c r="EA156" s="2093"/>
      <c r="EB156" s="2093"/>
      <c r="EC156" s="2093"/>
      <c r="ED156" s="2093"/>
      <c r="EE156" s="2093"/>
      <c r="EF156" s="2093"/>
      <c r="EG156" s="2093"/>
      <c r="EH156" s="2093"/>
      <c r="EI156" s="2093"/>
      <c r="EJ156" s="2093"/>
      <c r="EK156" s="2094"/>
    </row>
    <row r="157" spans="1:141" ht="4.5" customHeight="1">
      <c r="A157" s="2089"/>
      <c r="B157" s="2090"/>
      <c r="C157" s="2090"/>
      <c r="D157" s="2090"/>
      <c r="E157" s="2090"/>
      <c r="F157" s="2090"/>
      <c r="G157" s="2090"/>
      <c r="H157" s="2090"/>
      <c r="I157" s="2090"/>
      <c r="J157" s="2090"/>
      <c r="K157" s="2090"/>
      <c r="L157" s="2090"/>
      <c r="M157" s="2090"/>
      <c r="N157" s="2090"/>
      <c r="O157" s="2090"/>
      <c r="P157" s="2090"/>
      <c r="Q157" s="2090"/>
      <c r="R157" s="2090"/>
      <c r="S157" s="2090"/>
      <c r="T157" s="2090"/>
      <c r="U157" s="2090"/>
      <c r="V157" s="2093"/>
      <c r="W157" s="2093"/>
      <c r="X157" s="2093"/>
      <c r="Y157" s="2093"/>
      <c r="Z157" s="2093"/>
      <c r="AA157" s="2093"/>
      <c r="AB157" s="2093"/>
      <c r="AC157" s="2093"/>
      <c r="AD157" s="2093"/>
      <c r="AE157" s="2093"/>
      <c r="AF157" s="2093"/>
      <c r="AG157" s="2093"/>
      <c r="AH157" s="2093"/>
      <c r="AI157" s="2093"/>
      <c r="AJ157" s="2093"/>
      <c r="AK157" s="2093"/>
      <c r="AL157" s="2093"/>
      <c r="AM157" s="2093"/>
      <c r="AN157" s="2093"/>
      <c r="AO157" s="2093"/>
      <c r="AP157" s="2093"/>
      <c r="AQ157" s="2093"/>
      <c r="AR157" s="2093"/>
      <c r="AS157" s="2093"/>
      <c r="AT157" s="2093"/>
      <c r="AU157" s="2093"/>
      <c r="AV157" s="2093"/>
      <c r="AW157" s="2093"/>
      <c r="AX157" s="2093"/>
      <c r="AY157" s="2093"/>
      <c r="AZ157" s="2093"/>
      <c r="BA157" s="2093"/>
      <c r="BB157" s="2093"/>
      <c r="BC157" s="2093"/>
      <c r="BD157" s="2093"/>
      <c r="BE157" s="2093"/>
      <c r="BF157" s="2093"/>
      <c r="BG157" s="2093"/>
      <c r="BH157" s="2093"/>
      <c r="BI157" s="2093"/>
      <c r="BJ157" s="2093"/>
      <c r="BK157" s="2093"/>
      <c r="BL157" s="2093"/>
      <c r="BM157" s="2093"/>
      <c r="BN157" s="2093"/>
      <c r="BO157" s="2093"/>
      <c r="BP157" s="2093"/>
      <c r="BQ157" s="2093"/>
      <c r="BR157" s="2093"/>
      <c r="BS157" s="2093"/>
      <c r="BT157" s="2093"/>
      <c r="BU157" s="2093"/>
      <c r="BV157" s="2093"/>
      <c r="BW157" s="2093"/>
      <c r="BX157" s="2093"/>
      <c r="BY157" s="2093"/>
      <c r="BZ157" s="2093"/>
      <c r="CA157" s="2093"/>
      <c r="CB157" s="2093"/>
      <c r="CC157" s="2093"/>
      <c r="CD157" s="2093"/>
      <c r="CE157" s="2093"/>
      <c r="CF157" s="2093"/>
      <c r="CG157" s="2093"/>
      <c r="CH157" s="2093"/>
      <c r="CI157" s="2093"/>
      <c r="CJ157" s="2093"/>
      <c r="CK157" s="2093"/>
      <c r="CL157" s="2093"/>
      <c r="CM157" s="2093"/>
      <c r="CN157" s="2093"/>
      <c r="CO157" s="2093"/>
      <c r="CP157" s="2093"/>
      <c r="CQ157" s="2093"/>
      <c r="CR157" s="2093"/>
      <c r="CS157" s="2093"/>
      <c r="CT157" s="2093"/>
      <c r="CU157" s="2093"/>
      <c r="CV157" s="2093"/>
      <c r="CW157" s="2093"/>
      <c r="CX157" s="2093"/>
      <c r="CY157" s="2093"/>
      <c r="CZ157" s="2093"/>
      <c r="DA157" s="2093"/>
      <c r="DB157" s="2093"/>
      <c r="DC157" s="2093"/>
      <c r="DD157" s="2093"/>
      <c r="DE157" s="2093"/>
      <c r="DF157" s="2093"/>
      <c r="DG157" s="2093"/>
      <c r="DH157" s="2093"/>
      <c r="DI157" s="2093"/>
      <c r="DJ157" s="2093"/>
      <c r="DK157" s="2093"/>
      <c r="DL157" s="2093"/>
      <c r="DM157" s="2093"/>
      <c r="DN157" s="2093"/>
      <c r="DO157" s="2093"/>
      <c r="DP157" s="2093"/>
      <c r="DQ157" s="2093"/>
      <c r="DR157" s="2093"/>
      <c r="DS157" s="2093"/>
      <c r="DT157" s="2093"/>
      <c r="DU157" s="2093"/>
      <c r="DV157" s="2093"/>
      <c r="DW157" s="2093"/>
      <c r="DX157" s="2093"/>
      <c r="DY157" s="2093"/>
      <c r="DZ157" s="2093"/>
      <c r="EA157" s="2093"/>
      <c r="EB157" s="2093"/>
      <c r="EC157" s="2093"/>
      <c r="ED157" s="2093"/>
      <c r="EE157" s="2093"/>
      <c r="EF157" s="2093"/>
      <c r="EG157" s="2093"/>
      <c r="EH157" s="2093"/>
      <c r="EI157" s="2093"/>
      <c r="EJ157" s="2093"/>
      <c r="EK157" s="2094"/>
    </row>
    <row r="158" spans="1:141" ht="4.5" customHeight="1">
      <c r="A158" s="2089"/>
      <c r="B158" s="2090"/>
      <c r="C158" s="2090"/>
      <c r="D158" s="2090"/>
      <c r="E158" s="2090"/>
      <c r="F158" s="2090"/>
      <c r="G158" s="2090"/>
      <c r="H158" s="2090"/>
      <c r="I158" s="2090"/>
      <c r="J158" s="2090"/>
      <c r="K158" s="2090"/>
      <c r="L158" s="2090"/>
      <c r="M158" s="2090"/>
      <c r="N158" s="2090"/>
      <c r="O158" s="2090"/>
      <c r="P158" s="2090"/>
      <c r="Q158" s="2090"/>
      <c r="R158" s="2090"/>
      <c r="S158" s="2090"/>
      <c r="T158" s="2090"/>
      <c r="U158" s="2090"/>
      <c r="V158" s="2076"/>
      <c r="W158" s="2076"/>
      <c r="X158" s="2076"/>
      <c r="Y158" s="2076"/>
      <c r="Z158" s="2076"/>
      <c r="AA158" s="2076"/>
      <c r="AB158" s="2076"/>
      <c r="AC158" s="2076"/>
      <c r="AD158" s="2076"/>
      <c r="AE158" s="2076"/>
      <c r="AF158" s="2076"/>
      <c r="AG158" s="2076"/>
      <c r="AH158" s="2076"/>
      <c r="AI158" s="2076"/>
      <c r="AJ158" s="2076"/>
      <c r="AK158" s="2076"/>
      <c r="AL158" s="2076"/>
      <c r="AM158" s="2077"/>
      <c r="AN158" s="2095" t="s">
        <v>402</v>
      </c>
      <c r="AO158" s="2096"/>
      <c r="AP158" s="2096"/>
      <c r="AQ158" s="2076"/>
      <c r="AR158" s="2076"/>
      <c r="AS158" s="2076"/>
      <c r="AT158" s="2076"/>
      <c r="AU158" s="2076"/>
      <c r="AV158" s="2076"/>
      <c r="AW158" s="2076"/>
      <c r="AX158" s="2076"/>
      <c r="AY158" s="2076"/>
      <c r="AZ158" s="2076"/>
      <c r="BA158" s="2077"/>
      <c r="BB158" s="2099" t="s">
        <v>443</v>
      </c>
      <c r="BC158" s="2100"/>
      <c r="BD158" s="2100"/>
      <c r="BE158" s="2080"/>
      <c r="BF158" s="2081"/>
      <c r="BG158" s="2081"/>
      <c r="BH158" s="2081"/>
      <c r="BI158" s="2081"/>
      <c r="BJ158" s="2081"/>
      <c r="BK158" s="2081"/>
      <c r="BL158" s="2081"/>
      <c r="BM158" s="2081"/>
      <c r="BN158" s="2081"/>
      <c r="BO158" s="2081"/>
      <c r="BP158" s="2082"/>
      <c r="BQ158" s="2081"/>
      <c r="BR158" s="2081"/>
      <c r="BS158" s="2081"/>
      <c r="BT158" s="2081"/>
      <c r="BU158" s="2081"/>
      <c r="BV158" s="2081"/>
      <c r="BW158" s="2081"/>
      <c r="BX158" s="2081"/>
      <c r="BY158" s="2081"/>
      <c r="BZ158" s="2081"/>
      <c r="CA158" s="2081"/>
      <c r="CB158" s="2081"/>
      <c r="CC158" s="2081"/>
      <c r="CD158" s="2081"/>
      <c r="CE158" s="2081"/>
      <c r="CF158" s="2081"/>
      <c r="CG158" s="2081"/>
      <c r="CH158" s="2095" t="s">
        <v>402</v>
      </c>
      <c r="CI158" s="2096"/>
      <c r="CJ158" s="2096"/>
      <c r="CK158" s="2076"/>
      <c r="CL158" s="2076"/>
      <c r="CM158" s="2076"/>
      <c r="CN158" s="2076"/>
      <c r="CO158" s="2076"/>
      <c r="CP158" s="2076"/>
      <c r="CQ158" s="2076"/>
      <c r="CR158" s="2076"/>
      <c r="CS158" s="2076"/>
      <c r="CT158" s="2076"/>
      <c r="CU158" s="2076"/>
      <c r="CV158" s="2076"/>
      <c r="CW158" s="2076"/>
      <c r="CX158" s="2076"/>
      <c r="CY158" s="2076"/>
      <c r="CZ158" s="2076"/>
      <c r="DA158" s="2076"/>
      <c r="DB158" s="2076"/>
      <c r="DC158" s="2076"/>
      <c r="DD158" s="2076"/>
      <c r="DE158" s="2076"/>
      <c r="DF158" s="2076"/>
      <c r="DG158" s="2077"/>
      <c r="DH158" s="2095" t="s">
        <v>402</v>
      </c>
      <c r="DI158" s="2096"/>
      <c r="DJ158" s="2096"/>
      <c r="DK158" s="2076"/>
      <c r="DL158" s="2076"/>
      <c r="DM158" s="2076"/>
      <c r="DN158" s="2076"/>
      <c r="DO158" s="2076"/>
      <c r="DP158" s="2076"/>
      <c r="DQ158" s="2076"/>
      <c r="DR158" s="2076"/>
      <c r="DS158" s="2076"/>
      <c r="DT158" s="2076"/>
      <c r="DU158" s="2076"/>
      <c r="DV158" s="2076"/>
      <c r="DW158" s="2076"/>
      <c r="DX158" s="2076"/>
      <c r="DY158" s="2076"/>
      <c r="DZ158" s="2076"/>
      <c r="EA158" s="2076"/>
      <c r="EB158" s="2076"/>
      <c r="EC158" s="2076"/>
      <c r="ED158" s="2076"/>
      <c r="EE158" s="2076"/>
      <c r="EF158" s="2076"/>
      <c r="EG158" s="2076"/>
      <c r="EH158" s="2077"/>
      <c r="EI158" s="2103" t="s">
        <v>402</v>
      </c>
      <c r="EJ158" s="2104"/>
      <c r="EK158" s="2105"/>
    </row>
    <row r="159" spans="1:141" ht="4.5" customHeight="1">
      <c r="A159" s="2089"/>
      <c r="B159" s="2090"/>
      <c r="C159" s="2090"/>
      <c r="D159" s="2090"/>
      <c r="E159" s="2090"/>
      <c r="F159" s="2090"/>
      <c r="G159" s="2090"/>
      <c r="H159" s="2090"/>
      <c r="I159" s="2090"/>
      <c r="J159" s="2090"/>
      <c r="K159" s="2090"/>
      <c r="L159" s="2090"/>
      <c r="M159" s="2090"/>
      <c r="N159" s="2090"/>
      <c r="O159" s="2090"/>
      <c r="P159" s="2090"/>
      <c r="Q159" s="2090"/>
      <c r="R159" s="2090"/>
      <c r="S159" s="2090"/>
      <c r="T159" s="2090"/>
      <c r="U159" s="2090"/>
      <c r="V159" s="2076"/>
      <c r="W159" s="2076"/>
      <c r="X159" s="2076"/>
      <c r="Y159" s="2076"/>
      <c r="Z159" s="2076"/>
      <c r="AA159" s="2076"/>
      <c r="AB159" s="2076"/>
      <c r="AC159" s="2076"/>
      <c r="AD159" s="2076"/>
      <c r="AE159" s="2076"/>
      <c r="AF159" s="2076"/>
      <c r="AG159" s="2076"/>
      <c r="AH159" s="2076"/>
      <c r="AI159" s="2076"/>
      <c r="AJ159" s="2076"/>
      <c r="AK159" s="2076"/>
      <c r="AL159" s="2076"/>
      <c r="AM159" s="2077"/>
      <c r="AN159" s="2095"/>
      <c r="AO159" s="2096"/>
      <c r="AP159" s="2096"/>
      <c r="AQ159" s="2076"/>
      <c r="AR159" s="2076"/>
      <c r="AS159" s="2076"/>
      <c r="AT159" s="2076"/>
      <c r="AU159" s="2076"/>
      <c r="AV159" s="2076"/>
      <c r="AW159" s="2076"/>
      <c r="AX159" s="2076"/>
      <c r="AY159" s="2076"/>
      <c r="AZ159" s="2076"/>
      <c r="BA159" s="2077"/>
      <c r="BB159" s="2099"/>
      <c r="BC159" s="2100"/>
      <c r="BD159" s="2100"/>
      <c r="BE159" s="2083"/>
      <c r="BF159" s="2084"/>
      <c r="BG159" s="2084"/>
      <c r="BH159" s="2084"/>
      <c r="BI159" s="2084"/>
      <c r="BJ159" s="2084"/>
      <c r="BK159" s="2084"/>
      <c r="BL159" s="2084"/>
      <c r="BM159" s="2084"/>
      <c r="BN159" s="2084"/>
      <c r="BO159" s="2084"/>
      <c r="BP159" s="2085"/>
      <c r="BQ159" s="2084"/>
      <c r="BR159" s="2084"/>
      <c r="BS159" s="2084"/>
      <c r="BT159" s="2084"/>
      <c r="BU159" s="2084"/>
      <c r="BV159" s="2084"/>
      <c r="BW159" s="2084"/>
      <c r="BX159" s="2084"/>
      <c r="BY159" s="2084"/>
      <c r="BZ159" s="2084"/>
      <c r="CA159" s="2084"/>
      <c r="CB159" s="2084"/>
      <c r="CC159" s="2084"/>
      <c r="CD159" s="2084"/>
      <c r="CE159" s="2084"/>
      <c r="CF159" s="2084"/>
      <c r="CG159" s="2084"/>
      <c r="CH159" s="2095"/>
      <c r="CI159" s="2096"/>
      <c r="CJ159" s="2096"/>
      <c r="CK159" s="2076"/>
      <c r="CL159" s="2076"/>
      <c r="CM159" s="2076"/>
      <c r="CN159" s="2076"/>
      <c r="CO159" s="2076"/>
      <c r="CP159" s="2076"/>
      <c r="CQ159" s="2076"/>
      <c r="CR159" s="2076"/>
      <c r="CS159" s="2076"/>
      <c r="CT159" s="2076"/>
      <c r="CU159" s="2076"/>
      <c r="CV159" s="2076"/>
      <c r="CW159" s="2076"/>
      <c r="CX159" s="2076"/>
      <c r="CY159" s="2076"/>
      <c r="CZ159" s="2076"/>
      <c r="DA159" s="2076"/>
      <c r="DB159" s="2076"/>
      <c r="DC159" s="2076"/>
      <c r="DD159" s="2076"/>
      <c r="DE159" s="2076"/>
      <c r="DF159" s="2076"/>
      <c r="DG159" s="2077"/>
      <c r="DH159" s="2095"/>
      <c r="DI159" s="2096"/>
      <c r="DJ159" s="2096"/>
      <c r="DK159" s="2076"/>
      <c r="DL159" s="2076"/>
      <c r="DM159" s="2076"/>
      <c r="DN159" s="2076"/>
      <c r="DO159" s="2076"/>
      <c r="DP159" s="2076"/>
      <c r="DQ159" s="2076"/>
      <c r="DR159" s="2076"/>
      <c r="DS159" s="2076"/>
      <c r="DT159" s="2076"/>
      <c r="DU159" s="2076"/>
      <c r="DV159" s="2076"/>
      <c r="DW159" s="2076"/>
      <c r="DX159" s="2076"/>
      <c r="DY159" s="2076"/>
      <c r="DZ159" s="2076"/>
      <c r="EA159" s="2076"/>
      <c r="EB159" s="2076"/>
      <c r="EC159" s="2076"/>
      <c r="ED159" s="2076"/>
      <c r="EE159" s="2076"/>
      <c r="EF159" s="2076"/>
      <c r="EG159" s="2076"/>
      <c r="EH159" s="2077"/>
      <c r="EI159" s="2103"/>
      <c r="EJ159" s="2104"/>
      <c r="EK159" s="2105"/>
    </row>
    <row r="160" spans="1:141" ht="4.5" customHeight="1">
      <c r="A160" s="2089"/>
      <c r="B160" s="2090"/>
      <c r="C160" s="2090"/>
      <c r="D160" s="2090"/>
      <c r="E160" s="2090"/>
      <c r="F160" s="2090"/>
      <c r="G160" s="2090"/>
      <c r="H160" s="2090"/>
      <c r="I160" s="2090"/>
      <c r="J160" s="2090"/>
      <c r="K160" s="2090"/>
      <c r="L160" s="2090"/>
      <c r="M160" s="2090"/>
      <c r="N160" s="2090"/>
      <c r="O160" s="2090"/>
      <c r="P160" s="2090"/>
      <c r="Q160" s="2090"/>
      <c r="R160" s="2090"/>
      <c r="S160" s="2090"/>
      <c r="T160" s="2090"/>
      <c r="U160" s="2090"/>
      <c r="V160" s="2076"/>
      <c r="W160" s="2076"/>
      <c r="X160" s="2076"/>
      <c r="Y160" s="2076"/>
      <c r="Z160" s="2076"/>
      <c r="AA160" s="2076"/>
      <c r="AB160" s="2076"/>
      <c r="AC160" s="2076"/>
      <c r="AD160" s="2076"/>
      <c r="AE160" s="2076"/>
      <c r="AF160" s="2076"/>
      <c r="AG160" s="2076"/>
      <c r="AH160" s="2076"/>
      <c r="AI160" s="2076"/>
      <c r="AJ160" s="2076"/>
      <c r="AK160" s="2076"/>
      <c r="AL160" s="2076"/>
      <c r="AM160" s="2077"/>
      <c r="AN160" s="2095"/>
      <c r="AO160" s="2096"/>
      <c r="AP160" s="2096"/>
      <c r="AQ160" s="2076"/>
      <c r="AR160" s="2076"/>
      <c r="AS160" s="2076"/>
      <c r="AT160" s="2076"/>
      <c r="AU160" s="2076"/>
      <c r="AV160" s="2076"/>
      <c r="AW160" s="2076"/>
      <c r="AX160" s="2076"/>
      <c r="AY160" s="2076"/>
      <c r="AZ160" s="2076"/>
      <c r="BA160" s="2077"/>
      <c r="BB160" s="2099"/>
      <c r="BC160" s="2100"/>
      <c r="BD160" s="2100"/>
      <c r="BE160" s="2083"/>
      <c r="BF160" s="2084"/>
      <c r="BG160" s="2084"/>
      <c r="BH160" s="2084"/>
      <c r="BI160" s="2084"/>
      <c r="BJ160" s="2084"/>
      <c r="BK160" s="2084"/>
      <c r="BL160" s="2084"/>
      <c r="BM160" s="2084"/>
      <c r="BN160" s="2084"/>
      <c r="BO160" s="2084"/>
      <c r="BP160" s="2085"/>
      <c r="BQ160" s="2084"/>
      <c r="BR160" s="2084"/>
      <c r="BS160" s="2084"/>
      <c r="BT160" s="2084"/>
      <c r="BU160" s="2084"/>
      <c r="BV160" s="2084"/>
      <c r="BW160" s="2084"/>
      <c r="BX160" s="2084"/>
      <c r="BY160" s="2084"/>
      <c r="BZ160" s="2084"/>
      <c r="CA160" s="2084"/>
      <c r="CB160" s="2084"/>
      <c r="CC160" s="2084"/>
      <c r="CD160" s="2084"/>
      <c r="CE160" s="2084"/>
      <c r="CF160" s="2084"/>
      <c r="CG160" s="2084"/>
      <c r="CH160" s="2095"/>
      <c r="CI160" s="2096"/>
      <c r="CJ160" s="2096"/>
      <c r="CK160" s="2076"/>
      <c r="CL160" s="2076"/>
      <c r="CM160" s="2076"/>
      <c r="CN160" s="2076"/>
      <c r="CO160" s="2076"/>
      <c r="CP160" s="2076"/>
      <c r="CQ160" s="2076"/>
      <c r="CR160" s="2076"/>
      <c r="CS160" s="2076"/>
      <c r="CT160" s="2076"/>
      <c r="CU160" s="2076"/>
      <c r="CV160" s="2076"/>
      <c r="CW160" s="2076"/>
      <c r="CX160" s="2076"/>
      <c r="CY160" s="2076"/>
      <c r="CZ160" s="2076"/>
      <c r="DA160" s="2076"/>
      <c r="DB160" s="2076"/>
      <c r="DC160" s="2076"/>
      <c r="DD160" s="2076"/>
      <c r="DE160" s="2076"/>
      <c r="DF160" s="2076"/>
      <c r="DG160" s="2077"/>
      <c r="DH160" s="2095"/>
      <c r="DI160" s="2096"/>
      <c r="DJ160" s="2096"/>
      <c r="DK160" s="2076"/>
      <c r="DL160" s="2076"/>
      <c r="DM160" s="2076"/>
      <c r="DN160" s="2076"/>
      <c r="DO160" s="2076"/>
      <c r="DP160" s="2076"/>
      <c r="DQ160" s="2076"/>
      <c r="DR160" s="2076"/>
      <c r="DS160" s="2076"/>
      <c r="DT160" s="2076"/>
      <c r="DU160" s="2076"/>
      <c r="DV160" s="2076"/>
      <c r="DW160" s="2076"/>
      <c r="DX160" s="2076"/>
      <c r="DY160" s="2076"/>
      <c r="DZ160" s="2076"/>
      <c r="EA160" s="2076"/>
      <c r="EB160" s="2076"/>
      <c r="EC160" s="2076"/>
      <c r="ED160" s="2076"/>
      <c r="EE160" s="2076"/>
      <c r="EF160" s="2076"/>
      <c r="EG160" s="2076"/>
      <c r="EH160" s="2077"/>
      <c r="EI160" s="2103"/>
      <c r="EJ160" s="2104"/>
      <c r="EK160" s="2105"/>
    </row>
    <row r="161" spans="1:141" ht="4.5" customHeight="1">
      <c r="A161" s="2089"/>
      <c r="B161" s="2090"/>
      <c r="C161" s="2090"/>
      <c r="D161" s="2090"/>
      <c r="E161" s="2090"/>
      <c r="F161" s="2090"/>
      <c r="G161" s="2090"/>
      <c r="H161" s="2090"/>
      <c r="I161" s="2090"/>
      <c r="J161" s="2090"/>
      <c r="K161" s="2090"/>
      <c r="L161" s="2090"/>
      <c r="M161" s="2090"/>
      <c r="N161" s="2090"/>
      <c r="O161" s="2090"/>
      <c r="P161" s="2090"/>
      <c r="Q161" s="2090"/>
      <c r="R161" s="2090"/>
      <c r="S161" s="2090"/>
      <c r="T161" s="2090"/>
      <c r="U161" s="2090"/>
      <c r="V161" s="2076"/>
      <c r="W161" s="2076"/>
      <c r="X161" s="2076"/>
      <c r="Y161" s="2076"/>
      <c r="Z161" s="2076"/>
      <c r="AA161" s="2076"/>
      <c r="AB161" s="2076"/>
      <c r="AC161" s="2076"/>
      <c r="AD161" s="2076"/>
      <c r="AE161" s="2076"/>
      <c r="AF161" s="2076"/>
      <c r="AG161" s="2076"/>
      <c r="AH161" s="2076"/>
      <c r="AI161" s="2076"/>
      <c r="AJ161" s="2076"/>
      <c r="AK161" s="2076"/>
      <c r="AL161" s="2076"/>
      <c r="AM161" s="2077"/>
      <c r="AN161" s="2095"/>
      <c r="AO161" s="2096"/>
      <c r="AP161" s="2096"/>
      <c r="AQ161" s="2076"/>
      <c r="AR161" s="2076"/>
      <c r="AS161" s="2076"/>
      <c r="AT161" s="2076"/>
      <c r="AU161" s="2076"/>
      <c r="AV161" s="2076"/>
      <c r="AW161" s="2076"/>
      <c r="AX161" s="2076"/>
      <c r="AY161" s="2076"/>
      <c r="AZ161" s="2076"/>
      <c r="BA161" s="2077"/>
      <c r="BB161" s="2099"/>
      <c r="BC161" s="2100"/>
      <c r="BD161" s="2100"/>
      <c r="BE161" s="2083"/>
      <c r="BF161" s="2084"/>
      <c r="BG161" s="2084"/>
      <c r="BH161" s="2084"/>
      <c r="BI161" s="2084"/>
      <c r="BJ161" s="2084"/>
      <c r="BK161" s="2084"/>
      <c r="BL161" s="2084"/>
      <c r="BM161" s="2084"/>
      <c r="BN161" s="2084"/>
      <c r="BO161" s="2084"/>
      <c r="BP161" s="2085"/>
      <c r="BQ161" s="2084"/>
      <c r="BR161" s="2084"/>
      <c r="BS161" s="2084"/>
      <c r="BT161" s="2084"/>
      <c r="BU161" s="2084"/>
      <c r="BV161" s="2084"/>
      <c r="BW161" s="2084"/>
      <c r="BX161" s="2084"/>
      <c r="BY161" s="2084"/>
      <c r="BZ161" s="2084"/>
      <c r="CA161" s="2084"/>
      <c r="CB161" s="2084"/>
      <c r="CC161" s="2084"/>
      <c r="CD161" s="2084"/>
      <c r="CE161" s="2084"/>
      <c r="CF161" s="2084"/>
      <c r="CG161" s="2084"/>
      <c r="CH161" s="2095"/>
      <c r="CI161" s="2096"/>
      <c r="CJ161" s="2096"/>
      <c r="CK161" s="2076"/>
      <c r="CL161" s="2076"/>
      <c r="CM161" s="2076"/>
      <c r="CN161" s="2076"/>
      <c r="CO161" s="2076"/>
      <c r="CP161" s="2076"/>
      <c r="CQ161" s="2076"/>
      <c r="CR161" s="2076"/>
      <c r="CS161" s="2076"/>
      <c r="CT161" s="2076"/>
      <c r="CU161" s="2076"/>
      <c r="CV161" s="2076"/>
      <c r="CW161" s="2076"/>
      <c r="CX161" s="2076"/>
      <c r="CY161" s="2076"/>
      <c r="CZ161" s="2076"/>
      <c r="DA161" s="2076"/>
      <c r="DB161" s="2076"/>
      <c r="DC161" s="2076"/>
      <c r="DD161" s="2076"/>
      <c r="DE161" s="2076"/>
      <c r="DF161" s="2076"/>
      <c r="DG161" s="2077"/>
      <c r="DH161" s="2095"/>
      <c r="DI161" s="2096"/>
      <c r="DJ161" s="2096"/>
      <c r="DK161" s="2076"/>
      <c r="DL161" s="2076"/>
      <c r="DM161" s="2076"/>
      <c r="DN161" s="2076"/>
      <c r="DO161" s="2076"/>
      <c r="DP161" s="2076"/>
      <c r="DQ161" s="2076"/>
      <c r="DR161" s="2076"/>
      <c r="DS161" s="2076"/>
      <c r="DT161" s="2076"/>
      <c r="DU161" s="2076"/>
      <c r="DV161" s="2076"/>
      <c r="DW161" s="2076"/>
      <c r="DX161" s="2076"/>
      <c r="DY161" s="2076"/>
      <c r="DZ161" s="2076"/>
      <c r="EA161" s="2076"/>
      <c r="EB161" s="2076"/>
      <c r="EC161" s="2076"/>
      <c r="ED161" s="2076"/>
      <c r="EE161" s="2076"/>
      <c r="EF161" s="2076"/>
      <c r="EG161" s="2076"/>
      <c r="EH161" s="2077"/>
      <c r="EI161" s="2103"/>
      <c r="EJ161" s="2104"/>
      <c r="EK161" s="2105"/>
    </row>
    <row r="162" spans="1:141" ht="4.5" customHeight="1">
      <c r="A162" s="2091"/>
      <c r="B162" s="2092"/>
      <c r="C162" s="2092"/>
      <c r="D162" s="2092"/>
      <c r="E162" s="2092"/>
      <c r="F162" s="2092"/>
      <c r="G162" s="2092"/>
      <c r="H162" s="2092"/>
      <c r="I162" s="2092"/>
      <c r="J162" s="2092"/>
      <c r="K162" s="2092"/>
      <c r="L162" s="2092"/>
      <c r="M162" s="2092"/>
      <c r="N162" s="2092"/>
      <c r="O162" s="2092"/>
      <c r="P162" s="2092"/>
      <c r="Q162" s="2092"/>
      <c r="R162" s="2092"/>
      <c r="S162" s="2092"/>
      <c r="T162" s="2092"/>
      <c r="U162" s="2092"/>
      <c r="V162" s="2078"/>
      <c r="W162" s="2078"/>
      <c r="X162" s="2078"/>
      <c r="Y162" s="2078"/>
      <c r="Z162" s="2078"/>
      <c r="AA162" s="2078"/>
      <c r="AB162" s="2078"/>
      <c r="AC162" s="2078"/>
      <c r="AD162" s="2078"/>
      <c r="AE162" s="2078"/>
      <c r="AF162" s="2078"/>
      <c r="AG162" s="2078"/>
      <c r="AH162" s="2078"/>
      <c r="AI162" s="2078"/>
      <c r="AJ162" s="2078"/>
      <c r="AK162" s="2078"/>
      <c r="AL162" s="2078"/>
      <c r="AM162" s="2079"/>
      <c r="AN162" s="2097"/>
      <c r="AO162" s="2098"/>
      <c r="AP162" s="2098"/>
      <c r="AQ162" s="2078"/>
      <c r="AR162" s="2078"/>
      <c r="AS162" s="2078"/>
      <c r="AT162" s="2078"/>
      <c r="AU162" s="2078"/>
      <c r="AV162" s="2078"/>
      <c r="AW162" s="2078"/>
      <c r="AX162" s="2078"/>
      <c r="AY162" s="2078"/>
      <c r="AZ162" s="2078"/>
      <c r="BA162" s="2079"/>
      <c r="BB162" s="2101"/>
      <c r="BC162" s="2102"/>
      <c r="BD162" s="2102"/>
      <c r="BE162" s="2086"/>
      <c r="BF162" s="2087"/>
      <c r="BG162" s="2087"/>
      <c r="BH162" s="2087"/>
      <c r="BI162" s="2087"/>
      <c r="BJ162" s="2087"/>
      <c r="BK162" s="2087"/>
      <c r="BL162" s="2087"/>
      <c r="BM162" s="2087"/>
      <c r="BN162" s="2087"/>
      <c r="BO162" s="2087"/>
      <c r="BP162" s="2088"/>
      <c r="BQ162" s="2087"/>
      <c r="BR162" s="2087"/>
      <c r="BS162" s="2087"/>
      <c r="BT162" s="2087"/>
      <c r="BU162" s="2087"/>
      <c r="BV162" s="2087"/>
      <c r="BW162" s="2087"/>
      <c r="BX162" s="2087"/>
      <c r="BY162" s="2087"/>
      <c r="BZ162" s="2087"/>
      <c r="CA162" s="2087"/>
      <c r="CB162" s="2087"/>
      <c r="CC162" s="2087"/>
      <c r="CD162" s="2087"/>
      <c r="CE162" s="2087"/>
      <c r="CF162" s="2087"/>
      <c r="CG162" s="2087"/>
      <c r="CH162" s="2097"/>
      <c r="CI162" s="2098"/>
      <c r="CJ162" s="2098"/>
      <c r="CK162" s="2078"/>
      <c r="CL162" s="2078"/>
      <c r="CM162" s="2078"/>
      <c r="CN162" s="2078"/>
      <c r="CO162" s="2078"/>
      <c r="CP162" s="2078"/>
      <c r="CQ162" s="2078"/>
      <c r="CR162" s="2078"/>
      <c r="CS162" s="2078"/>
      <c r="CT162" s="2078"/>
      <c r="CU162" s="2078"/>
      <c r="CV162" s="2078"/>
      <c r="CW162" s="2078"/>
      <c r="CX162" s="2078"/>
      <c r="CY162" s="2078"/>
      <c r="CZ162" s="2078"/>
      <c r="DA162" s="2078"/>
      <c r="DB162" s="2078"/>
      <c r="DC162" s="2078"/>
      <c r="DD162" s="2078"/>
      <c r="DE162" s="2078"/>
      <c r="DF162" s="2078"/>
      <c r="DG162" s="2079"/>
      <c r="DH162" s="2097"/>
      <c r="DI162" s="2098"/>
      <c r="DJ162" s="2098"/>
      <c r="DK162" s="2078"/>
      <c r="DL162" s="2078"/>
      <c r="DM162" s="2078"/>
      <c r="DN162" s="2078"/>
      <c r="DO162" s="2078"/>
      <c r="DP162" s="2078"/>
      <c r="DQ162" s="2078"/>
      <c r="DR162" s="2078"/>
      <c r="DS162" s="2078"/>
      <c r="DT162" s="2078"/>
      <c r="DU162" s="2078"/>
      <c r="DV162" s="2078"/>
      <c r="DW162" s="2078"/>
      <c r="DX162" s="2078"/>
      <c r="DY162" s="2078"/>
      <c r="DZ162" s="2078"/>
      <c r="EA162" s="2078"/>
      <c r="EB162" s="2078"/>
      <c r="EC162" s="2078"/>
      <c r="ED162" s="2078"/>
      <c r="EE162" s="2078"/>
      <c r="EF162" s="2078"/>
      <c r="EG162" s="2078"/>
      <c r="EH162" s="2079"/>
      <c r="EI162" s="2106"/>
      <c r="EJ162" s="2107"/>
      <c r="EK162" s="2108"/>
    </row>
    <row r="163" spans="1:141" ht="4.5" customHeight="1"/>
    <row r="164" spans="1:141" ht="4.5" customHeight="1"/>
    <row r="165" spans="1:141" ht="4.5" customHeight="1"/>
    <row r="166" spans="1:141" ht="4.5" customHeight="1"/>
    <row r="167" spans="1:141" ht="4.5" customHeight="1"/>
    <row r="168" spans="1:141" ht="4.5" customHeight="1"/>
    <row r="169" spans="1:141" ht="4.5" customHeight="1"/>
    <row r="170" spans="1:141" ht="4.5" customHeight="1"/>
    <row r="171" spans="1:141" ht="4.5" customHeight="1"/>
    <row r="172" spans="1:141" ht="4.5" customHeight="1"/>
    <row r="173" spans="1:141" ht="4.5" customHeight="1"/>
    <row r="174" spans="1:141" ht="4.5" customHeight="1"/>
    <row r="175" spans="1:141" ht="4.5" customHeight="1"/>
    <row r="176" spans="1:141"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row r="260" ht="4.5" customHeight="1"/>
    <row r="261" ht="4.5" customHeight="1"/>
    <row r="262" ht="4.5" customHeight="1"/>
    <row r="263" ht="4.5" customHeight="1"/>
    <row r="264" ht="4.5" customHeight="1"/>
    <row r="265" ht="4.5" customHeight="1"/>
    <row r="266" ht="4.5" customHeight="1"/>
    <row r="267" ht="4.5" customHeight="1"/>
    <row r="268" ht="4.5" customHeight="1"/>
    <row r="269" ht="4.5" customHeight="1"/>
    <row r="270" ht="4.5" customHeight="1"/>
    <row r="271" ht="4.5" customHeight="1"/>
    <row r="272" ht="4.5" customHeight="1"/>
    <row r="273" ht="4.5" customHeight="1"/>
    <row r="274" ht="4.5" customHeight="1"/>
  </sheetData>
  <sheetProtection password="8239" sheet="1" objects="1" scenarios="1" selectLockedCells="1"/>
  <mergeCells count="252">
    <mergeCell ref="A19:EK23"/>
    <mergeCell ref="A24:EK26"/>
    <mergeCell ref="A37:J41"/>
    <mergeCell ref="A42:J46"/>
    <mergeCell ref="A47:J51"/>
    <mergeCell ref="A15:U18"/>
    <mergeCell ref="V15:X18"/>
    <mergeCell ref="Y15:AA18"/>
    <mergeCell ref="A27:J31"/>
    <mergeCell ref="K27:AB31"/>
    <mergeCell ref="A32:J36"/>
    <mergeCell ref="CF27:CJ36"/>
    <mergeCell ref="DC27:DH31"/>
    <mergeCell ref="CK27:DB31"/>
    <mergeCell ref="CK32:DB36"/>
    <mergeCell ref="DC32:DH36"/>
    <mergeCell ref="CK37:DB41"/>
    <mergeCell ref="DC37:DH41"/>
    <mergeCell ref="CK42:DB46"/>
    <mergeCell ref="DC42:DH46"/>
    <mergeCell ref="AS27:BI31"/>
    <mergeCell ref="BJ27:BY31"/>
    <mergeCell ref="K32:AB36"/>
    <mergeCell ref="AC32:AO36"/>
    <mergeCell ref="A1:EK6"/>
    <mergeCell ref="CZ13:EK18"/>
    <mergeCell ref="AT15:AV18"/>
    <mergeCell ref="AW15:AY18"/>
    <mergeCell ref="AZ15:BB18"/>
    <mergeCell ref="BC15:BE18"/>
    <mergeCell ref="V10:BE14"/>
    <mergeCell ref="V7:BE9"/>
    <mergeCell ref="AB15:AD18"/>
    <mergeCell ref="AE15:AG18"/>
    <mergeCell ref="AH15:AJ18"/>
    <mergeCell ref="AK15:AM18"/>
    <mergeCell ref="AN15:AP18"/>
    <mergeCell ref="AQ15:AS18"/>
    <mergeCell ref="A7:U9"/>
    <mergeCell ref="A10:U14"/>
    <mergeCell ref="BF7:CC11"/>
    <mergeCell ref="BF12:CC18"/>
    <mergeCell ref="CD7:CY12"/>
    <mergeCell ref="CD13:CY18"/>
    <mergeCell ref="CZ7:EK12"/>
    <mergeCell ref="EI72:EK76"/>
    <mergeCell ref="DI77:EH81"/>
    <mergeCell ref="EI77:EK81"/>
    <mergeCell ref="DI82:EH86"/>
    <mergeCell ref="EI82:EK86"/>
    <mergeCell ref="CF57:DB61"/>
    <mergeCell ref="CF62:DB66"/>
    <mergeCell ref="CF67:DB71"/>
    <mergeCell ref="DC57:DH61"/>
    <mergeCell ref="DC62:DH66"/>
    <mergeCell ref="DC67:DH71"/>
    <mergeCell ref="DI62:EH66"/>
    <mergeCell ref="EI62:EK66"/>
    <mergeCell ref="DI67:EH71"/>
    <mergeCell ref="EI67:EK71"/>
    <mergeCell ref="CK82:DB86"/>
    <mergeCell ref="DI57:EH61"/>
    <mergeCell ref="EI57:EK61"/>
    <mergeCell ref="EI102:EK106"/>
    <mergeCell ref="DI107:EH111"/>
    <mergeCell ref="EI107:EK111"/>
    <mergeCell ref="DI112:EH116"/>
    <mergeCell ref="EI112:EK116"/>
    <mergeCell ref="DI87:EH91"/>
    <mergeCell ref="EI87:EK91"/>
    <mergeCell ref="DI92:EH96"/>
    <mergeCell ref="EI92:EK96"/>
    <mergeCell ref="DI97:EH101"/>
    <mergeCell ref="EI97:EK101"/>
    <mergeCell ref="CF97:DB101"/>
    <mergeCell ref="CF102:DB106"/>
    <mergeCell ref="CF107:DB111"/>
    <mergeCell ref="DC72:DH76"/>
    <mergeCell ref="DC77:DH81"/>
    <mergeCell ref="DC82:DH86"/>
    <mergeCell ref="DC87:DH91"/>
    <mergeCell ref="DC92:DH96"/>
    <mergeCell ref="DI102:EH106"/>
    <mergeCell ref="DI72:EH76"/>
    <mergeCell ref="AS32:BF36"/>
    <mergeCell ref="CF112:DB116"/>
    <mergeCell ref="DC112:DH116"/>
    <mergeCell ref="CA72:CE116"/>
    <mergeCell ref="A69:BY71"/>
    <mergeCell ref="R77:X81"/>
    <mergeCell ref="Y77:AE81"/>
    <mergeCell ref="AF77:AL81"/>
    <mergeCell ref="R72:AL76"/>
    <mergeCell ref="A72:Q76"/>
    <mergeCell ref="AM72:BY76"/>
    <mergeCell ref="BW77:BY81"/>
    <mergeCell ref="AM77:BV81"/>
    <mergeCell ref="DC97:DH101"/>
    <mergeCell ref="DC102:DH106"/>
    <mergeCell ref="DC107:DH111"/>
    <mergeCell ref="CF72:CJ81"/>
    <mergeCell ref="CK72:DB76"/>
    <mergeCell ref="CK77:DB81"/>
    <mergeCell ref="CF82:CJ96"/>
    <mergeCell ref="BW32:BY36"/>
    <mergeCell ref="BJ32:BV36"/>
    <mergeCell ref="CK87:DB91"/>
    <mergeCell ref="CK92:DB96"/>
    <mergeCell ref="EI27:EK31"/>
    <mergeCell ref="DI27:EH31"/>
    <mergeCell ref="DI32:EH36"/>
    <mergeCell ref="EI32:EK36"/>
    <mergeCell ref="AC27:AR31"/>
    <mergeCell ref="CA27:CE71"/>
    <mergeCell ref="CK47:DB51"/>
    <mergeCell ref="DC47:DH51"/>
    <mergeCell ref="CF37:CJ51"/>
    <mergeCell ref="DC52:DH56"/>
    <mergeCell ref="CF52:DB56"/>
    <mergeCell ref="AC57:AO61"/>
    <mergeCell ref="AP57:AR61"/>
    <mergeCell ref="AS57:BF61"/>
    <mergeCell ref="BG57:BI61"/>
    <mergeCell ref="AC52:AO56"/>
    <mergeCell ref="AP52:AR56"/>
    <mergeCell ref="AS52:BF56"/>
    <mergeCell ref="BG52:BI56"/>
    <mergeCell ref="AC47:AO51"/>
    <mergeCell ref="BG42:BI46"/>
    <mergeCell ref="BJ37:BV41"/>
    <mergeCell ref="AP32:AR36"/>
    <mergeCell ref="BG32:BI36"/>
    <mergeCell ref="K37:AB41"/>
    <mergeCell ref="AC37:AO41"/>
    <mergeCell ref="AP37:AR41"/>
    <mergeCell ref="AS37:BF41"/>
    <mergeCell ref="BG37:BI41"/>
    <mergeCell ref="DI47:EH51"/>
    <mergeCell ref="EI47:EK51"/>
    <mergeCell ref="DI52:EH56"/>
    <mergeCell ref="EI52:EK56"/>
    <mergeCell ref="K52:AB56"/>
    <mergeCell ref="K47:AB51"/>
    <mergeCell ref="AP47:AR51"/>
    <mergeCell ref="AS47:BF51"/>
    <mergeCell ref="BG47:BI51"/>
    <mergeCell ref="DI37:EH41"/>
    <mergeCell ref="EI37:EK41"/>
    <mergeCell ref="DI42:EH46"/>
    <mergeCell ref="EI42:EK46"/>
    <mergeCell ref="BJ47:BV51"/>
    <mergeCell ref="BW47:BY51"/>
    <mergeCell ref="BJ52:BV56"/>
    <mergeCell ref="BW52:BY56"/>
    <mergeCell ref="BW37:BY41"/>
    <mergeCell ref="BJ42:BV46"/>
    <mergeCell ref="A77:Q81"/>
    <mergeCell ref="A82:Q86"/>
    <mergeCell ref="R82:X86"/>
    <mergeCell ref="Y82:AE86"/>
    <mergeCell ref="AF82:AL86"/>
    <mergeCell ref="K42:AB46"/>
    <mergeCell ref="AC42:AO46"/>
    <mergeCell ref="AP42:AR46"/>
    <mergeCell ref="AS42:BF46"/>
    <mergeCell ref="A57:J61"/>
    <mergeCell ref="K57:AB61"/>
    <mergeCell ref="A52:J56"/>
    <mergeCell ref="AS62:BY66"/>
    <mergeCell ref="BJ57:BV61"/>
    <mergeCell ref="BW57:BY61"/>
    <mergeCell ref="AM82:BV86"/>
    <mergeCell ref="BW82:BY86"/>
    <mergeCell ref="AC62:AR66"/>
    <mergeCell ref="BW42:BY46"/>
    <mergeCell ref="BW87:BY91"/>
    <mergeCell ref="A99:BY101"/>
    <mergeCell ref="A102:T106"/>
    <mergeCell ref="U102:AM106"/>
    <mergeCell ref="AN102:BF106"/>
    <mergeCell ref="BG102:BY106"/>
    <mergeCell ref="A87:Q91"/>
    <mergeCell ref="R87:X91"/>
    <mergeCell ref="Y87:AE91"/>
    <mergeCell ref="AF87:AL91"/>
    <mergeCell ref="AM87:BV91"/>
    <mergeCell ref="A107:T111"/>
    <mergeCell ref="A112:T116"/>
    <mergeCell ref="U112:AM116"/>
    <mergeCell ref="AN112:BC116"/>
    <mergeCell ref="BD112:BF116"/>
    <mergeCell ref="BW107:BY111"/>
    <mergeCell ref="BG107:BV111"/>
    <mergeCell ref="BD107:BF111"/>
    <mergeCell ref="AN107:BC111"/>
    <mergeCell ref="U107:AM111"/>
    <mergeCell ref="A124:BY126"/>
    <mergeCell ref="A127:Y131"/>
    <mergeCell ref="Z127:AY131"/>
    <mergeCell ref="AZ127:BY131"/>
    <mergeCell ref="BG112:BV116"/>
    <mergeCell ref="BW112:BY116"/>
    <mergeCell ref="A117:T121"/>
    <mergeCell ref="U117:AM121"/>
    <mergeCell ref="AN117:BC121"/>
    <mergeCell ref="BD117:BF121"/>
    <mergeCell ref="BG117:BV121"/>
    <mergeCell ref="BW117:BY121"/>
    <mergeCell ref="BW132:BY137"/>
    <mergeCell ref="A140:BY142"/>
    <mergeCell ref="A143:U152"/>
    <mergeCell ref="V143:AN147"/>
    <mergeCell ref="AL148:AN152"/>
    <mergeCell ref="V148:AK152"/>
    <mergeCell ref="W132:Y137"/>
    <mergeCell ref="AW132:AY137"/>
    <mergeCell ref="A132:V137"/>
    <mergeCell ref="Z132:AV137"/>
    <mergeCell ref="AZ132:BV137"/>
    <mergeCell ref="DM143:EK147"/>
    <mergeCell ref="CT143:DL147"/>
    <mergeCell ref="CA143:CS147"/>
    <mergeCell ref="BH143:BZ147"/>
    <mergeCell ref="AO143:BG147"/>
    <mergeCell ref="BE148:BG152"/>
    <mergeCell ref="AO148:BD152"/>
    <mergeCell ref="BX148:BZ152"/>
    <mergeCell ref="CQ148:CS152"/>
    <mergeCell ref="DJ148:DL152"/>
    <mergeCell ref="EI148:EK152"/>
    <mergeCell ref="BH148:BW152"/>
    <mergeCell ref="CA148:CP152"/>
    <mergeCell ref="V158:AM162"/>
    <mergeCell ref="AQ158:BA162"/>
    <mergeCell ref="CK158:DG162"/>
    <mergeCell ref="DK158:EH162"/>
    <mergeCell ref="BE158:BP162"/>
    <mergeCell ref="BQ158:CG162"/>
    <mergeCell ref="CT148:DI152"/>
    <mergeCell ref="DM148:EH152"/>
    <mergeCell ref="A153:U162"/>
    <mergeCell ref="V153:AP157"/>
    <mergeCell ref="AQ153:BD157"/>
    <mergeCell ref="BE153:BP157"/>
    <mergeCell ref="DK153:EK157"/>
    <mergeCell ref="CK153:DJ157"/>
    <mergeCell ref="BQ153:CJ157"/>
    <mergeCell ref="AN158:AP162"/>
    <mergeCell ref="BB158:BD162"/>
    <mergeCell ref="CH158:CJ162"/>
    <mergeCell ref="DH158:DJ162"/>
    <mergeCell ref="EI158:EK16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X159"/>
  <sheetViews>
    <sheetView zoomScale="85" zoomScaleNormal="85" workbookViewId="0">
      <selection activeCell="C4" sqref="C4"/>
    </sheetView>
  </sheetViews>
  <sheetFormatPr defaultRowHeight="15.75"/>
  <cols>
    <col min="1" max="1" width="1.375" style="410" customWidth="1"/>
    <col min="2" max="2" width="5" style="422" customWidth="1"/>
    <col min="3" max="4" width="16.125" style="423" customWidth="1"/>
    <col min="5" max="7" width="16.25" style="423" customWidth="1"/>
    <col min="8" max="8" width="4" style="423" customWidth="1"/>
    <col min="9" max="9" width="6.375" style="423" customWidth="1"/>
    <col min="10" max="15" width="13.75" style="423" customWidth="1"/>
    <col min="16" max="16" width="5.125" style="410" customWidth="1"/>
    <col min="17" max="17" width="7.625" style="423" customWidth="1"/>
    <col min="18" max="19" width="12.25" style="423" customWidth="1"/>
    <col min="20" max="25" width="14.125" style="423" customWidth="1"/>
    <col min="26" max="26" width="10.875" style="423" customWidth="1"/>
    <col min="27" max="35" width="10.5" style="426" customWidth="1"/>
    <col min="36" max="36" width="6" style="423" customWidth="1"/>
    <col min="37" max="37" width="6.75" style="410" customWidth="1"/>
    <col min="38" max="47" width="12.375" style="423" customWidth="1"/>
    <col min="48" max="48" width="7.625" style="410" customWidth="1"/>
    <col min="49" max="53" width="12.375" style="423" customWidth="1"/>
    <col min="54" max="54" width="12.375" style="410" customWidth="1"/>
    <col min="55" max="56" width="12.625" style="423" customWidth="1"/>
    <col min="57" max="60" width="12.5" style="423" customWidth="1"/>
    <col min="61" max="63" width="10.375" style="423" customWidth="1"/>
    <col min="64" max="64" width="9" style="410"/>
    <col min="65" max="72" width="14.625" style="423" customWidth="1"/>
    <col min="73" max="73" width="9" style="164"/>
    <col min="74" max="74" width="11" style="423" customWidth="1"/>
    <col min="75" max="75" width="13.5" style="423" customWidth="1"/>
    <col min="76" max="16384" width="9" style="423"/>
  </cols>
  <sheetData>
    <row r="1" spans="2:76" s="410" customFormat="1" ht="18" customHeight="1" thickBot="1">
      <c r="B1" s="411"/>
      <c r="C1" s="412" t="s">
        <v>597</v>
      </c>
      <c r="D1" s="413" t="b">
        <f>IF(OR(入力シート!$P$1=3,入力シート!$P$1=4,入力シート!$P$1=5),3,IF(OR(入力シート!$P$1=2,入力シート!$P$1="31"),31,IF(OR(入力シート!$P$1="30",入力シート!$P$1="29"),29,IF(入力シート!$P$1="28",28))))</f>
        <v>0</v>
      </c>
      <c r="E1" s="414" t="s">
        <v>538</v>
      </c>
      <c r="F1" s="2347" t="s">
        <v>637</v>
      </c>
      <c r="G1" s="2348"/>
      <c r="H1" s="2348"/>
      <c r="I1" s="2348"/>
      <c r="J1" s="2348"/>
      <c r="K1" s="2348"/>
      <c r="L1" s="2348"/>
      <c r="M1" s="2348"/>
      <c r="R1" s="415" t="s">
        <v>598</v>
      </c>
      <c r="S1" s="416" t="b">
        <f>IF(OR(入力シート!$P$1=3,入力シート!$P$1=4,入力シート!$P$1=5),3,IF(OR(入力シート!$P$1=2,入力シート!$P$1="31",入力シート!$P$1="30",入力シート!$P$1="29",入力シート!$P$1="28"),31))</f>
        <v>0</v>
      </c>
      <c r="T1" s="414" t="s">
        <v>538</v>
      </c>
      <c r="U1" s="417" t="s">
        <v>558</v>
      </c>
      <c r="V1" s="418">
        <f>入力シート!Q3</f>
        <v>123</v>
      </c>
      <c r="W1" s="419" t="s">
        <v>559</v>
      </c>
      <c r="X1" s="417" t="s">
        <v>560</v>
      </c>
      <c r="Y1" s="420" t="e">
        <f ca="1">IF(V1&gt;=AE32,"★","☆")</f>
        <v>#N/A</v>
      </c>
      <c r="Z1" s="411"/>
      <c r="AA1" s="421"/>
      <c r="AB1" s="421"/>
      <c r="AC1" s="421"/>
      <c r="AD1" s="421"/>
      <c r="AE1" s="421"/>
      <c r="AF1" s="421"/>
      <c r="AG1" s="421"/>
      <c r="AH1" s="421"/>
      <c r="AI1" s="421"/>
      <c r="AL1" s="2360" t="s">
        <v>599</v>
      </c>
      <c r="AM1" s="2360"/>
      <c r="AN1" s="2360"/>
      <c r="AO1" s="2360"/>
      <c r="AP1" s="2360"/>
      <c r="BU1" s="164"/>
    </row>
    <row r="2" spans="2:76" ht="18" customHeight="1" thickBot="1">
      <c r="C2" s="2283" t="s">
        <v>31</v>
      </c>
      <c r="D2" s="2284"/>
      <c r="E2" s="2284"/>
      <c r="F2" s="2284"/>
      <c r="G2" s="2285"/>
      <c r="I2" s="2254" t="s">
        <v>615</v>
      </c>
      <c r="J2" s="2255"/>
      <c r="K2" s="2258" t="e">
        <f>IF($D$1=3,K39,IF(NOT($D$1=3),N27))</f>
        <v>#N/A</v>
      </c>
      <c r="L2" s="2258"/>
      <c r="M2" s="2259"/>
      <c r="Q2" s="2283" t="s">
        <v>557</v>
      </c>
      <c r="R2" s="2284"/>
      <c r="S2" s="2284"/>
      <c r="T2" s="2284"/>
      <c r="U2" s="2351"/>
      <c r="V2" s="410"/>
      <c r="W2" s="2366" t="s">
        <v>648</v>
      </c>
      <c r="X2" s="424" t="s">
        <v>647</v>
      </c>
      <c r="Y2" s="425" t="s">
        <v>646</v>
      </c>
      <c r="AL2" s="2283" t="s">
        <v>594</v>
      </c>
      <c r="AM2" s="2284"/>
      <c r="AN2" s="2284"/>
      <c r="AO2" s="2284"/>
      <c r="AP2" s="2285"/>
    </row>
    <row r="3" spans="2:76" ht="18" customHeight="1" thickBot="1">
      <c r="B3" s="427"/>
      <c r="C3" s="2349"/>
      <c r="D3" s="2350"/>
      <c r="E3" s="2350"/>
      <c r="F3" s="2350"/>
      <c r="G3" s="2351"/>
      <c r="H3" s="428"/>
      <c r="I3" s="2256"/>
      <c r="J3" s="2257"/>
      <c r="K3" s="2260"/>
      <c r="L3" s="2260"/>
      <c r="M3" s="2261"/>
      <c r="Q3" s="2286"/>
      <c r="R3" s="2287"/>
      <c r="S3" s="2287"/>
      <c r="T3" s="2287"/>
      <c r="U3" s="2288"/>
      <c r="V3" s="410"/>
      <c r="W3" s="2367"/>
      <c r="X3" s="429" t="e">
        <f ca="1">換算!AD32</f>
        <v>#N/A</v>
      </c>
      <c r="Y3" s="430" t="e">
        <f ca="1">換算!AE32</f>
        <v>#N/A</v>
      </c>
      <c r="AB3" s="2362" t="s">
        <v>561</v>
      </c>
      <c r="AC3" s="2279" t="s">
        <v>562</v>
      </c>
      <c r="AD3" s="2281" t="e">
        <f ca="1">VLOOKUP($S$1&amp;"-0",$Q$5:$Y$100,4,FALSE)</f>
        <v>#N/A</v>
      </c>
      <c r="AE3" s="2282"/>
      <c r="AF3" s="431" t="e">
        <f ca="1">VLOOKUP($S$1&amp;"-0",$Q$5:$Y$100,6,FALSE)</f>
        <v>#N/A</v>
      </c>
      <c r="AG3" s="432" t="e">
        <f ca="1">VLOOKUP($S$1&amp;"-0",$Q$5:$Y$100,7,FALSE)</f>
        <v>#N/A</v>
      </c>
      <c r="AH3" s="2361" t="e">
        <f ca="1">VLOOKUP($S$1&amp;"-0",$Q$5:$Y$100,8,FALSE)</f>
        <v>#N/A</v>
      </c>
      <c r="AI3" s="2282"/>
      <c r="AL3" s="2286"/>
      <c r="AM3" s="2287"/>
      <c r="AN3" s="2287"/>
      <c r="AO3" s="2287"/>
      <c r="AP3" s="2288"/>
      <c r="BC3" s="433"/>
    </row>
    <row r="4" spans="2:76" ht="18" customHeight="1" thickBot="1">
      <c r="B4" s="434">
        <f>C4</f>
        <v>28</v>
      </c>
      <c r="C4" s="435">
        <v>28</v>
      </c>
      <c r="D4" s="436"/>
      <c r="E4" s="437"/>
      <c r="F4" s="438"/>
      <c r="G4" s="439"/>
      <c r="H4" s="440"/>
      <c r="Q4" s="441"/>
      <c r="R4" s="437"/>
      <c r="S4" s="437"/>
      <c r="T4" s="437"/>
      <c r="U4" s="437"/>
      <c r="V4" s="437"/>
      <c r="W4" s="437"/>
      <c r="X4" s="437"/>
      <c r="Y4" s="442"/>
      <c r="AB4" s="2363"/>
      <c r="AC4" s="2280"/>
      <c r="AD4" s="443" t="s">
        <v>579</v>
      </c>
      <c r="AE4" s="444" t="s">
        <v>628</v>
      </c>
      <c r="AF4" s="443" t="s">
        <v>579</v>
      </c>
      <c r="AG4" s="444" t="s">
        <v>629</v>
      </c>
      <c r="AH4" s="443" t="s">
        <v>580</v>
      </c>
      <c r="AI4" s="444" t="s">
        <v>629</v>
      </c>
      <c r="BC4" s="433"/>
    </row>
    <row r="5" spans="2:76" ht="18" customHeight="1" thickBot="1">
      <c r="B5" s="434" t="s">
        <v>543</v>
      </c>
      <c r="C5" s="2301" t="s">
        <v>228</v>
      </c>
      <c r="D5" s="2302"/>
      <c r="E5" s="2354" t="s">
        <v>539</v>
      </c>
      <c r="F5" s="2352" t="s">
        <v>540</v>
      </c>
      <c r="G5" s="2364" t="s">
        <v>541</v>
      </c>
      <c r="H5" s="445"/>
      <c r="I5" s="422" t="s">
        <v>543</v>
      </c>
      <c r="J5" s="446" t="s">
        <v>532</v>
      </c>
      <c r="K5" s="447" t="s">
        <v>533</v>
      </c>
      <c r="L5" s="446" t="s">
        <v>534</v>
      </c>
      <c r="M5" s="448" t="s">
        <v>535</v>
      </c>
      <c r="N5" s="449" t="s">
        <v>536</v>
      </c>
      <c r="O5" s="450" t="s">
        <v>537</v>
      </c>
      <c r="P5" s="451"/>
      <c r="Q5" s="452" t="s">
        <v>644</v>
      </c>
      <c r="R5" s="453">
        <v>31</v>
      </c>
      <c r="S5" s="454" t="s">
        <v>538</v>
      </c>
      <c r="T5" s="455"/>
      <c r="U5" s="456"/>
      <c r="V5" s="456"/>
      <c r="W5" s="456"/>
      <c r="X5" s="456"/>
      <c r="Y5" s="457"/>
      <c r="AA5" s="458" t="s">
        <v>566</v>
      </c>
      <c r="AB5" s="459">
        <v>0</v>
      </c>
      <c r="AC5" s="460" t="e">
        <f ca="1">IF(VLOOKUP($S$1&amp;-1&amp;-1,$Q$5:$Y$105,3,FALSE)=0,"",VLOOKUP($S$1&amp;-1&amp;-1,$Q$5:$Y$105,3,FALSE)-1)</f>
        <v>#N/A</v>
      </c>
      <c r="AD5" s="461" t="e">
        <f ca="1">IF(VLOOKUP($S$1&amp;-1&amp;-1,$Q$5:$Y$105,4,FALSE)&gt;1,VLOOKUP($S$1&amp;-1&amp;-1,$Q$5:$Y$105,4,FALSE)*0.01,VLOOKUP($S$1&amp;-1&amp;-1,$Q$5:$Y$105,4,FALSE))</f>
        <v>#N/A</v>
      </c>
      <c r="AE5" s="462" t="e">
        <f ca="1">VLOOKUP($S$1&amp;-1&amp;-1,$Q$5:$Y$105,5,FALSE)</f>
        <v>#N/A</v>
      </c>
      <c r="AF5" s="461" t="e">
        <f ca="1">IF(VLOOKUP($S$1&amp;-1&amp;-1,$Q$5:$Y$105,6,FALSE)&gt;1,VLOOKUP($S$1&amp;-1&amp;-1,$Q$5:$Y$105,6,FALSE)*0.01,VLOOKUP($S$1&amp;-1&amp;-1,$Q$5:$Y$105,6,FALSE))</f>
        <v>#N/A</v>
      </c>
      <c r="AG5" s="462" t="e">
        <f ca="1">VLOOKUP($S$1&amp;-1&amp;-1,$Q$5:$Y$105,7,FALSE)</f>
        <v>#N/A</v>
      </c>
      <c r="AH5" s="461" t="e">
        <f ca="1">IF(VLOOKUP($S$1&amp;-1&amp;-1,$Q$5:$Y$105,8,FALSE)&gt;1,VLOOKUP($S$1&amp;-1&amp;-1,$Q$5:$Y$105,8,FALSE)*0.01,VLOOKUP($S$1&amp;-1&amp;-1,$Q$5:$Y$105,8,FALSE))</f>
        <v>#N/A</v>
      </c>
      <c r="AI5" s="462" t="e">
        <f ca="1">VLOOKUP($S$1&amp;-1&amp;-1,$Q$5:$Y$105,9,FALSE)</f>
        <v>#N/A</v>
      </c>
      <c r="AM5" s="2251" t="s">
        <v>595</v>
      </c>
      <c r="AN5" s="2252"/>
      <c r="AO5" s="2253"/>
      <c r="AW5" s="2251" t="s">
        <v>591</v>
      </c>
      <c r="AX5" s="2252"/>
      <c r="AY5" s="2253"/>
      <c r="AZ5" s="422" t="s">
        <v>593</v>
      </c>
      <c r="BA5" s="423" t="b">
        <f>IF(OR(入力シート!$P$1=3,入力シート!$P$1=4,入力シート!$P$1=5),3,IF(OR(入力シート!$P$1=2,入力シート!$P$1="31",入力シート!$P$1="30",入力シート!$P$1="29",入力シート!$P$1="28"),2))</f>
        <v>0</v>
      </c>
      <c r="BC5" s="2251" t="s">
        <v>614</v>
      </c>
      <c r="BD5" s="2252"/>
      <c r="BE5" s="2253"/>
      <c r="BF5" s="433"/>
      <c r="BG5" s="433"/>
      <c r="BH5" s="433"/>
      <c r="BI5" s="433"/>
      <c r="BJ5" s="433"/>
      <c r="BM5" s="2251" t="s">
        <v>664</v>
      </c>
      <c r="BN5" s="2252"/>
      <c r="BO5" s="2253"/>
      <c r="BR5" s="433"/>
      <c r="BV5" s="2251" t="s">
        <v>60</v>
      </c>
      <c r="BW5" s="2252"/>
      <c r="BX5" s="2253"/>
    </row>
    <row r="6" spans="2:76" ht="18" customHeight="1" thickBot="1">
      <c r="B6" s="434"/>
      <c r="C6" s="463" t="s">
        <v>545</v>
      </c>
      <c r="D6" s="464" t="s">
        <v>544</v>
      </c>
      <c r="E6" s="2355"/>
      <c r="F6" s="2353"/>
      <c r="G6" s="2365"/>
      <c r="H6" s="465"/>
      <c r="I6" s="422">
        <v>1</v>
      </c>
      <c r="J6" s="466" t="e">
        <f>VLOOKUP($D$1&amp;-1,$B$4:$H$103,2,FALSE)</f>
        <v>#N/A</v>
      </c>
      <c r="K6" s="467" t="e">
        <f>IF(VLOOKUP($D$1&amp;-1,$B$4:$H$103,3,FALSE)=0,"",VLOOKUP($D$1&amp;-1,$B$4:$H$103,3,FALSE)-1)</f>
        <v>#N/A</v>
      </c>
      <c r="L6" s="468" t="e">
        <f>IF(VLOOKUP($D$1&amp;-1,$B$4:$H$103,4,FALSE)="〇",4000,1)</f>
        <v>#N/A</v>
      </c>
      <c r="M6" s="469" t="e">
        <f>IF(VLOOKUP($D$1&amp;-1,$B$4:$H$103,4,FALSE)="〇",4000,1)</f>
        <v>#N/A</v>
      </c>
      <c r="N6" s="469" t="e">
        <f>IF(VLOOKUP($D$1&amp;-1,$B$4:$H$103,5,FALSE)&gt;1,VLOOKUP($D$1&amp;-1,$B$4:$H$103,5,FALSE)*0.01,VLOOKUP($D$1&amp;-1,$B$4:$H$103,5,FALSE))</f>
        <v>#N/A</v>
      </c>
      <c r="O6" s="470" t="e">
        <f>VLOOKUP($D$1&amp;-1,$B$4:$H$103,6,FALSE)</f>
        <v>#N/A</v>
      </c>
      <c r="P6" s="471"/>
      <c r="Q6" s="434" t="s">
        <v>543</v>
      </c>
      <c r="R6" s="2356" t="s">
        <v>229</v>
      </c>
      <c r="S6" s="2357"/>
      <c r="T6" s="2358"/>
      <c r="U6" s="2359"/>
      <c r="V6" s="456"/>
      <c r="W6" s="456"/>
      <c r="X6" s="456"/>
      <c r="Y6" s="457"/>
      <c r="AA6" s="2379" t="s">
        <v>563</v>
      </c>
      <c r="AB6" s="472" t="e">
        <f ca="1">IF(VLOOKUP($S$1&amp;-1&amp;-2,$Q$5:$Y$105,2,FALSE)=0,"",VLOOKUP($S$1&amp;-1&amp;-2,$Q$5:$Y$105,2,FALSE))</f>
        <v>#N/A</v>
      </c>
      <c r="AC6" s="473" t="e">
        <f ca="1">IF(VLOOKUP($S$1&amp;-1&amp;-2,$Q$5:$Y$105,3,FALSE)=0,"",VLOOKUP($S$1&amp;-1&amp;-2,$Q$5:$Y$105,3,FALSE)-1)</f>
        <v>#N/A</v>
      </c>
      <c r="AD6" s="474" t="e">
        <f ca="1">IF(VLOOKUP($S$1&amp;-1&amp;-2,$Q$5:$Y$105,4,FALSE)&gt;1,VLOOKUP($S$1&amp;-1&amp;-2,$Q$5:$Y$105,4,FALSE)*0.01,VLOOKUP($S$1&amp;-1&amp;-2,$Q$5:$Y$105,4,FALSE))</f>
        <v>#N/A</v>
      </c>
      <c r="AE6" s="462" t="e">
        <f ca="1">VLOOKUP($S$1&amp;-1&amp;-2,$Q$5:$Y$105,5,FALSE)</f>
        <v>#N/A</v>
      </c>
      <c r="AF6" s="474" t="e">
        <f ca="1">IF(VLOOKUP($S$1&amp;-1&amp;-2,$Q$5:$Y$105,6,FALSE)&gt;1,VLOOKUP($S$1&amp;-1&amp;-2,$Q$5:$Y$105,6,FALSE)*0.01,VLOOKUP($S$1&amp;-1&amp;-2,$Q$5:$Y$105,6,FALSE))</f>
        <v>#N/A</v>
      </c>
      <c r="AG6" s="462" t="e">
        <f ca="1">VLOOKUP($S$1&amp;-1&amp;-2,$Q$5:$Y$105,7,FALSE)</f>
        <v>#N/A</v>
      </c>
      <c r="AH6" s="474" t="e">
        <f ca="1">IF(VLOOKUP($S$1&amp;-1&amp;-2,$Q$5:$Y$105,8,FALSE)&gt;1,VLOOKUP($S$1&amp;-1&amp;-2,$Q$5:$Y$105,8,FALSE)*0.01,VLOOKUP($S$1&amp;-1&amp;-2,$Q$5:$Y$105,8,FALSE))</f>
        <v>#N/A</v>
      </c>
      <c r="AI6" s="462" t="e">
        <f ca="1">VLOOKUP($S$1&amp;-1&amp;-2,$Q$5:$Y$105,9,FALSE)</f>
        <v>#N/A</v>
      </c>
      <c r="AW6" s="2269" t="s">
        <v>603</v>
      </c>
      <c r="AX6" s="2265" t="b">
        <f>IF(OR(BA5=3),AZ20,IF(BA5=2,AX10))</f>
        <v>0</v>
      </c>
      <c r="AY6" s="2266"/>
      <c r="BC6" s="475"/>
      <c r="BD6" s="475"/>
      <c r="BE6" s="475"/>
      <c r="BR6" s="433"/>
    </row>
    <row r="7" spans="2:76" ht="18" customHeight="1" thickBot="1">
      <c r="B7" s="434" t="str">
        <f>$C$4&amp;-1</f>
        <v>28-1</v>
      </c>
      <c r="C7" s="476">
        <v>0</v>
      </c>
      <c r="D7" s="477">
        <v>650000</v>
      </c>
      <c r="E7" s="478" t="s">
        <v>546</v>
      </c>
      <c r="F7" s="479">
        <v>1</v>
      </c>
      <c r="G7" s="480" t="str">
        <f>"-"&amp;J25</f>
        <v>-0</v>
      </c>
      <c r="H7" s="465"/>
      <c r="I7" s="422">
        <v>2</v>
      </c>
      <c r="J7" s="481" t="e">
        <f>IF(VLOOKUP($D$1&amp;-2,$B$4:$H$103,2,FALSE)=0,"",VLOOKUP($D$1&amp;-2,$B$4:$H$103,2,FALSE))</f>
        <v>#N/A</v>
      </c>
      <c r="K7" s="482" t="e">
        <f>IF(VLOOKUP($D$1&amp;-2,$B$4:$H$103,3,FALSE)=0,"",VLOOKUP($D$1&amp;-2,$B$4:$H$103,3,FALSE)-1)</f>
        <v>#N/A</v>
      </c>
      <c r="L7" s="483" t="e">
        <f>IF(VLOOKUP($D$1&amp;-2,$B$4:$H$103,4,FALSE)="〇",4000,1)</f>
        <v>#N/A</v>
      </c>
      <c r="M7" s="484" t="e">
        <f>IF(VLOOKUP($D$1&amp;-2,$B$4:$H$103,4,FALSE)="〇",4000,1)</f>
        <v>#N/A</v>
      </c>
      <c r="N7" s="484" t="e">
        <f>IF(VLOOKUP($D$1&amp;-2,$B$4:$H$103,5,FALSE)&gt;1,VLOOKUP($D$1&amp;-2,$B$4:$H$103,5,FALSE)*0.01,VLOOKUP($D$1&amp;-2,$B$4:$H$103,5,FALSE))</f>
        <v>#N/A</v>
      </c>
      <c r="O7" s="485" t="e">
        <f>VLOOKUP($D$1&amp;-2,$B$4:$H$103,6,FALSE)</f>
        <v>#N/A</v>
      </c>
      <c r="P7" s="471"/>
      <c r="Q7" s="486" t="e">
        <f ca="1">$X$3</f>
        <v>#N/A</v>
      </c>
      <c r="R7" s="487" t="s">
        <v>567</v>
      </c>
      <c r="S7" s="488" t="s">
        <v>544</v>
      </c>
      <c r="T7" s="489" t="s">
        <v>626</v>
      </c>
      <c r="U7" s="490" t="s">
        <v>537</v>
      </c>
      <c r="V7" s="491"/>
      <c r="Y7" s="457"/>
      <c r="AA7" s="2379"/>
      <c r="AB7" s="472" t="e">
        <f ca="1">IF(VLOOKUP($S$1&amp;-1&amp;-3,$Q$5:$Y$105,2,FALSE)=0,"",VLOOKUP($S$1&amp;-1&amp;-3,$Q$5:$Y$105,2,FALSE))</f>
        <v>#N/A</v>
      </c>
      <c r="AC7" s="473" t="e">
        <f ca="1">IF(VLOOKUP($S$1&amp;-1&amp;-3,$Q$5:$Y$105,3,FALSE)=0,"",VLOOKUP($S$1&amp;-1&amp;-3,$Q$5:$Y$105,3,FALSE)-1)</f>
        <v>#N/A</v>
      </c>
      <c r="AD7" s="474" t="e">
        <f ca="1">IF(VLOOKUP($S$1&amp;-1&amp;-3,$Q$5:$Y$105,4,FALSE)&gt;1,VLOOKUP($S$1&amp;-1&amp;-3,$Q$5:$Y$105,4,FALSE)*0.01,VLOOKUP($S$1&amp;-1&amp;-3,$Q$5:$Y$105,4,FALSE))</f>
        <v>#N/A</v>
      </c>
      <c r="AE7" s="462" t="e">
        <f ca="1">VLOOKUP($S$1&amp;-1&amp;-3,$Q$5:$Y$105,5,FALSE)</f>
        <v>#N/A</v>
      </c>
      <c r="AF7" s="474" t="e">
        <f ca="1">IF(VLOOKUP($S$1&amp;-1&amp;-3,$Q$5:$Y$105,6,FALSE)&gt;1,VLOOKUP($S$1&amp;-1&amp;-3,$Q$5:$Y$105,6,FALSE)*0.01,VLOOKUP($S$1&amp;-1&amp;-3,$Q$5:$Y$105,6,FALSE))</f>
        <v>#N/A</v>
      </c>
      <c r="AG7" s="462" t="e">
        <f ca="1">VLOOKUP($S$1&amp;-1&amp;-3,$Q$5:$Y$105,7,FALSE)</f>
        <v>#N/A</v>
      </c>
      <c r="AH7" s="474" t="e">
        <f ca="1">IF(VLOOKUP($S$1&amp;-1&amp;-3,$Q$5:$Y$105,8,FALSE)&gt;1,VLOOKUP($S$1&amp;-1&amp;-3,$Q$5:$Y$105,8,FALSE)*0.01,VLOOKUP($S$1&amp;-1&amp;-3,$Q$5:$Y$105,8,FALSE))</f>
        <v>#N/A</v>
      </c>
      <c r="AI7" s="462" t="e">
        <f ca="1">VLOOKUP($S$1&amp;-1&amp;-3,$Q$5:$Y$105,9,FALSE)</f>
        <v>#N/A</v>
      </c>
      <c r="AW7" s="2270"/>
      <c r="AX7" s="2267"/>
      <c r="AY7" s="2268"/>
      <c r="BA7" s="492"/>
      <c r="BC7" s="493"/>
      <c r="BD7" s="493"/>
      <c r="BE7" s="493"/>
    </row>
    <row r="8" spans="2:76" ht="18" customHeight="1" thickBot="1">
      <c r="B8" s="434" t="str">
        <f>$C$4&amp;-2</f>
        <v>28-2</v>
      </c>
      <c r="C8" s="494">
        <f t="shared" ref="C8:C17" si="0">D7</f>
        <v>650000</v>
      </c>
      <c r="D8" s="495">
        <v>1619000</v>
      </c>
      <c r="E8" s="496" t="s">
        <v>546</v>
      </c>
      <c r="F8" s="497">
        <v>1</v>
      </c>
      <c r="G8" s="498">
        <v>-650000</v>
      </c>
      <c r="H8" s="465"/>
      <c r="I8" s="422">
        <v>3</v>
      </c>
      <c r="J8" s="481" t="e">
        <f>IF(VLOOKUP($D$1&amp;-3,$B$4:$H$103,2,FALSE)=0,"",VLOOKUP($D$1&amp;-3,$B$4:$H$103,2,FALSE))</f>
        <v>#N/A</v>
      </c>
      <c r="K8" s="482" t="e">
        <f>IF(VLOOKUP($D$1&amp;-3,$B$4:$H$103,3,FALSE)=0,"",VLOOKUP($D$1&amp;-3,$B$4:$H$103,3,FALSE)-1)</f>
        <v>#N/A</v>
      </c>
      <c r="L8" s="483" t="e">
        <f>IF(VLOOKUP($D$1&amp;-3,$B$4:$H$103,4,FALSE)="〇",4000,1)</f>
        <v>#N/A</v>
      </c>
      <c r="M8" s="484" t="e">
        <f>IF(VLOOKUP($D$1&amp;-3,$B$4:$H$103,4,FALSE)="〇",4000,1)</f>
        <v>#N/A</v>
      </c>
      <c r="N8" s="484" t="e">
        <f>IF(VLOOKUP($D$1&amp;-3,$B$4:$H$103,5,FALSE)&gt;1,VLOOKUP($D$1&amp;-3,$B$4:$H$103,5,FALSE)*0.01,VLOOKUP($D$1&amp;-3,$B$4:$H$103,5,FALSE))</f>
        <v>#N/A</v>
      </c>
      <c r="O8" s="485" t="e">
        <f>VLOOKUP($D$1&amp;-3,$B$4:$H$103,6,FALSE)</f>
        <v>#N/A</v>
      </c>
      <c r="P8" s="471"/>
      <c r="Q8" s="499" t="str">
        <f>$R$5&amp;-1&amp;-1</f>
        <v>31-1-1</v>
      </c>
      <c r="R8" s="500"/>
      <c r="S8" s="501">
        <v>1300000</v>
      </c>
      <c r="T8" s="502">
        <v>1</v>
      </c>
      <c r="U8" s="503">
        <v>700000</v>
      </c>
      <c r="V8" s="504"/>
      <c r="Y8" s="457"/>
      <c r="AA8" s="2379"/>
      <c r="AB8" s="472" t="e">
        <f ca="1">IF(VLOOKUP($S$1&amp;-1&amp;-4,$Q$5:$Y$105,2,FALSE)=0,"",VLOOKUP($S$1&amp;-1&amp;-4,$Q$5:$Y$105,2,FALSE))</f>
        <v>#N/A</v>
      </c>
      <c r="AC8" s="473" t="e">
        <f ca="1">IF(VLOOKUP($S$1&amp;-1&amp;-4,$Q$5:$Y$105,3,FALSE)=0,"",VLOOKUP($S$1&amp;-1&amp;-4,$Q$5:$Y$105,3,FALSE)-1)</f>
        <v>#N/A</v>
      </c>
      <c r="AD8" s="474" t="e">
        <f ca="1">IF(VLOOKUP($S$1&amp;-1&amp;-4,$Q$5:$Y$105,4,FALSE)&gt;1,VLOOKUP($S$1&amp;-1&amp;-4,$Q$5:$Y$105,4,FALSE)*0.01,VLOOKUP($S$1&amp;-1&amp;-4,$Q$5:$Y$105,4,FALSE))</f>
        <v>#N/A</v>
      </c>
      <c r="AE8" s="462" t="e">
        <f ca="1">VLOOKUP($S$1&amp;-1&amp;-4,$Q$5:$Y$105,5,FALSE)</f>
        <v>#N/A</v>
      </c>
      <c r="AF8" s="474" t="e">
        <f ca="1">IF(VLOOKUP($S$1&amp;-1&amp;-4,$Q$5:$Y$105,6,FALSE)&gt;1,VLOOKUP($S$1&amp;-1&amp;-4,$Q$5:$Y$105,6,FALSE)*0.01,VLOOKUP($S$1&amp;-1&amp;-4,$Q$5:$Y$105,6,FALSE))</f>
        <v>#N/A</v>
      </c>
      <c r="AG8" s="462" t="e">
        <f ca="1">VLOOKUP($S$1&amp;-1&amp;-4,$Q$5:$Y$105,7,FALSE)</f>
        <v>#N/A</v>
      </c>
      <c r="AH8" s="474" t="e">
        <f ca="1">IF(VLOOKUP($S$1&amp;-1&amp;-4,$Q$5:$Y$105,8,FALSE)&gt;1,VLOOKUP($S$1&amp;-1&amp;-4,$Q$5:$Y$105,8,FALSE)*0.01,VLOOKUP($S$1&amp;-1&amp;-4,$Q$5:$Y$105,8,FALSE))</f>
        <v>#N/A</v>
      </c>
      <c r="AI8" s="462" t="e">
        <f ca="1">VLOOKUP($S$1&amp;-1&amp;-4,$Q$5:$Y$105,9,FALSE)</f>
        <v>#N/A</v>
      </c>
      <c r="AM8" s="2271" t="s">
        <v>209</v>
      </c>
      <c r="AN8" s="2272"/>
      <c r="AO8" s="2272"/>
      <c r="AP8" s="2273"/>
      <c r="AQ8" s="2274" t="s">
        <v>210</v>
      </c>
      <c r="AR8" s="2275"/>
      <c r="AS8" s="2275"/>
      <c r="AT8" s="2276"/>
      <c r="BA8" s="505"/>
      <c r="BV8" s="506" t="s">
        <v>667</v>
      </c>
      <c r="BW8" s="507">
        <v>380000</v>
      </c>
      <c r="BX8" s="508">
        <f>BW8/10000</f>
        <v>38</v>
      </c>
    </row>
    <row r="9" spans="2:76" ht="18" customHeight="1" thickBot="1">
      <c r="B9" s="434" t="str">
        <f>$C$4&amp;-3</f>
        <v>28-3</v>
      </c>
      <c r="C9" s="509">
        <f t="shared" si="0"/>
        <v>1619000</v>
      </c>
      <c r="D9" s="495">
        <v>1620000</v>
      </c>
      <c r="E9" s="510" t="s">
        <v>546</v>
      </c>
      <c r="F9" s="511">
        <v>0</v>
      </c>
      <c r="G9" s="512">
        <v>969000</v>
      </c>
      <c r="H9" s="513"/>
      <c r="I9" s="422">
        <v>4</v>
      </c>
      <c r="J9" s="481" t="e">
        <f>IF(VLOOKUP($D$1&amp;-4,$B$4:$H$103,2,FALSE)=0,"",VLOOKUP($D$1&amp;-4,$B$4:$H$103,2,FALSE))</f>
        <v>#N/A</v>
      </c>
      <c r="K9" s="482" t="e">
        <f>IF(VLOOKUP($D$1&amp;-4,$B$4:$H$103,3,FALSE)-1=0,"",VLOOKUP($D$1&amp;-4,$B$4:$H$103,3,FALSE)-1)</f>
        <v>#N/A</v>
      </c>
      <c r="L9" s="483" t="e">
        <f>IF(VLOOKUP($D$1&amp;-4,$B$4:$H$103,4,FALSE)="〇",4000,1)</f>
        <v>#N/A</v>
      </c>
      <c r="M9" s="484" t="e">
        <f>IF(VLOOKUP($D$1&amp;-4,$B$4:$H$103,4,FALSE)="〇",4000,1)</f>
        <v>#N/A</v>
      </c>
      <c r="N9" s="484" t="e">
        <f>IF(VLOOKUP($D$1&amp;-4,$B$4:$H$103,5,FALSE)&gt;1,VLOOKUP($D$1&amp;-4,$B$4:$H$103,5,FALSE)*0.01,VLOOKUP($D$1&amp;-4,$B$4:$H$103,5,FALSE))</f>
        <v>#N/A</v>
      </c>
      <c r="O9" s="485" t="e">
        <f>VLOOKUP($D$1&amp;-4,$B$4:$H$103,6,FALSE)</f>
        <v>#N/A</v>
      </c>
      <c r="P9" s="471"/>
      <c r="Q9" s="499" t="str">
        <f>$R$5&amp;-1&amp;-2</f>
        <v>31-1-2</v>
      </c>
      <c r="R9" s="514">
        <v>1300000</v>
      </c>
      <c r="S9" s="515">
        <v>4100000</v>
      </c>
      <c r="T9" s="516">
        <v>75</v>
      </c>
      <c r="U9" s="517">
        <v>375000</v>
      </c>
      <c r="V9" s="504"/>
      <c r="Y9" s="457"/>
      <c r="AA9" s="2380"/>
      <c r="AB9" s="518" t="e">
        <f ca="1">IF(VLOOKUP($S$1&amp;-1&amp;-5,$Q$5:$Y$105,2,FALSE)=0,"",VLOOKUP($S$1&amp;-1&amp;-5,$Q$5:$Y$105,2,FALSE))</f>
        <v>#N/A</v>
      </c>
      <c r="AC9" s="519" t="e">
        <f ca="1">IF(VLOOKUP($S$1&amp;-1&amp;-5,$Q$5:$Y$105,3,FALSE)=0,"",VLOOKUP($S$1&amp;-1&amp;-5,$Q$5:$Y$105,3,FALSE)-1)</f>
        <v>#N/A</v>
      </c>
      <c r="AD9" s="520" t="e">
        <f ca="1">IF(VLOOKUP($S$1&amp;-1&amp;-5,$Q$5:$Y$105,4,FALSE)&gt;1,VLOOKUP($S$1&amp;-1&amp;-5,$Q$5:$Y$105,4,FALSE)*0.01,VLOOKUP($S$1&amp;-1&amp;-5,$Q$5:$Y$105,4,FALSE))</f>
        <v>#N/A</v>
      </c>
      <c r="AE9" s="521" t="e">
        <f ca="1">VLOOKUP($S$1&amp;-1&amp;-5,$Q$5:$Y$105,5,FALSE)</f>
        <v>#N/A</v>
      </c>
      <c r="AF9" s="520" t="e">
        <f ca="1">IF(VLOOKUP($S$1&amp;-1&amp;-5,$Q$5:$Y$105,6,FALSE)&gt;1,VLOOKUP($S$1&amp;-1&amp;-5,$Q$5:$Y$105,6,FALSE)*0.01,VLOOKUP($S$1&amp;-1&amp;-5,$Q$5:$Y$105,6,FALSE))</f>
        <v>#N/A</v>
      </c>
      <c r="AG9" s="521" t="e">
        <f ca="1">VLOOKUP($S$1&amp;-1&amp;-5,$Q$5:$Y$105,7,FALSE)</f>
        <v>#N/A</v>
      </c>
      <c r="AH9" s="520" t="e">
        <f ca="1">IF(VLOOKUP($S$1&amp;-1&amp;-5,$Q$5:$Y$105,8,FALSE)&gt;1,VLOOKUP($S$1&amp;-1&amp;-5,$Q$5:$Y$105,8,FALSE)*0.01,VLOOKUP($S$1&amp;-1&amp;-5,$Q$5:$Y$105,8,FALSE))</f>
        <v>#N/A</v>
      </c>
      <c r="AI9" s="521" t="e">
        <f ca="1">VLOOKUP($S$1&amp;-1&amp;-5,$Q$5:$Y$105,9,FALSE)</f>
        <v>#N/A</v>
      </c>
      <c r="AM9" s="2291" t="s">
        <v>184</v>
      </c>
      <c r="AN9" s="2292"/>
      <c r="AO9" s="2381" t="str">
        <f>入力シート!F33</f>
        <v/>
      </c>
      <c r="AP9" s="2382"/>
      <c r="AQ9" s="2377" t="s">
        <v>204</v>
      </c>
      <c r="AR9" s="2378"/>
      <c r="AS9" s="2375" t="str">
        <f>IF(入力シート!J97&gt;0,入力シート!J97,"")</f>
        <v/>
      </c>
      <c r="AT9" s="2376"/>
      <c r="AW9" s="453">
        <v>2</v>
      </c>
      <c r="AZ9" s="492"/>
      <c r="BA9" s="522"/>
      <c r="BC9" s="523" t="s">
        <v>244</v>
      </c>
      <c r="BD9" s="524" t="s">
        <v>259</v>
      </c>
      <c r="BE9" s="525" t="s">
        <v>384</v>
      </c>
      <c r="BF9" s="526" t="s">
        <v>382</v>
      </c>
      <c r="BG9" s="527" t="s">
        <v>385</v>
      </c>
      <c r="BH9" s="528" t="s">
        <v>383</v>
      </c>
      <c r="BM9" s="529" t="s">
        <v>682</v>
      </c>
      <c r="BN9" s="52" t="s">
        <v>321</v>
      </c>
      <c r="BO9" s="52" t="s">
        <v>519</v>
      </c>
      <c r="BP9" s="52" t="s">
        <v>327</v>
      </c>
      <c r="BQ9" s="52" t="s">
        <v>328</v>
      </c>
      <c r="BR9" s="530" t="s">
        <v>192</v>
      </c>
      <c r="BS9" s="227" t="s">
        <v>520</v>
      </c>
      <c r="BV9" s="531" t="s">
        <v>669</v>
      </c>
      <c r="BW9" s="532">
        <v>330000</v>
      </c>
      <c r="BX9" s="508">
        <f t="shared" ref="BX9:BX12" si="1">BW9/10000</f>
        <v>33</v>
      </c>
    </row>
    <row r="10" spans="2:76" ht="18" customHeight="1" thickBot="1">
      <c r="B10" s="434" t="str">
        <f>$C$4&amp;-4</f>
        <v>28-4</v>
      </c>
      <c r="C10" s="509">
        <f t="shared" si="0"/>
        <v>1620000</v>
      </c>
      <c r="D10" s="495">
        <v>1622000</v>
      </c>
      <c r="E10" s="510" t="s">
        <v>546</v>
      </c>
      <c r="F10" s="511">
        <v>0</v>
      </c>
      <c r="G10" s="512">
        <v>970000</v>
      </c>
      <c r="H10" s="513"/>
      <c r="I10" s="422">
        <v>5</v>
      </c>
      <c r="J10" s="481" t="e">
        <f>IF(VLOOKUP($D$1&amp;-5,$B$4:$H$103,2,FALSE)=0,"",VLOOKUP($D$1&amp;-5,$B$4:$H$103,2,FALSE))</f>
        <v>#N/A</v>
      </c>
      <c r="K10" s="482" t="e">
        <f>IF(VLOOKUP($D$1&amp;-5,$B$4:$H$103,3,FALSE)=0,"",VLOOKUP($D$1&amp;-5,$B$4:$H$103,3,FALSE)-1)</f>
        <v>#N/A</v>
      </c>
      <c r="L10" s="483" t="e">
        <f>IF(VLOOKUP($D$1&amp;-5,$B$4:$H$103,4,FALSE)="〇",4000,1)</f>
        <v>#N/A</v>
      </c>
      <c r="M10" s="484" t="e">
        <f>IF(VLOOKUP($D$1&amp;-5,$B$4:$H$103,4,FALSE)="〇",4000,1)</f>
        <v>#N/A</v>
      </c>
      <c r="N10" s="484" t="e">
        <f>IF(VLOOKUP($D$1&amp;-5,$B$4:$H$103,5,FALSE)&gt;1,VLOOKUP($D$1&amp;-5,$B$4:$H$103,5,FALSE)*0.01,VLOOKUP($D$1&amp;-5,$B$4:$H$103,5,FALSE))</f>
        <v>#N/A</v>
      </c>
      <c r="O10" s="485" t="e">
        <f>VLOOKUP($D$1&amp;-5,$B$4:$H$103,6,FALSE)</f>
        <v>#N/A</v>
      </c>
      <c r="P10" s="471"/>
      <c r="Q10" s="499" t="str">
        <f>$R$5&amp;-1&amp;-3</f>
        <v>31-1-3</v>
      </c>
      <c r="R10" s="514">
        <v>4100000</v>
      </c>
      <c r="S10" s="515">
        <v>7700000</v>
      </c>
      <c r="T10" s="516">
        <v>85</v>
      </c>
      <c r="U10" s="517">
        <v>785000</v>
      </c>
      <c r="V10" s="504"/>
      <c r="Y10" s="457"/>
      <c r="AA10" s="458" t="s">
        <v>564</v>
      </c>
      <c r="AB10" s="459">
        <v>0</v>
      </c>
      <c r="AC10" s="460" t="e">
        <f ca="1">IF(VLOOKUP($S$1&amp;-2&amp;-1,$Q$5:$Y$105,3,FALSE)=0,"",VLOOKUP($S$1&amp;-2&amp;-1,$Q$5:$Y$105,3,FALSE)-1)</f>
        <v>#N/A</v>
      </c>
      <c r="AD10" s="533" t="e">
        <f ca="1">IF(VLOOKUP($S$1&amp;-2&amp;-1,$Q$5:$Y$105,4,FALSE)&gt;1,VLOOKUP($S$1&amp;-2&amp;-1,$Q$5:$Y$105,4,FALSE)*0.01,VLOOKUP($S$1&amp;-2&amp;-1,$Q$5:$Y$105,4,FALSE))</f>
        <v>#N/A</v>
      </c>
      <c r="AE10" s="534" t="e">
        <f ca="1">VLOOKUP($S$1&amp;-2&amp;-1,$Q$5:$Y$105,5,FALSE)</f>
        <v>#N/A</v>
      </c>
      <c r="AF10" s="533" t="e">
        <f ca="1">IF(VLOOKUP($S$1&amp;-2&amp;-1,$Q$5:$Y$105,6,FALSE)&gt;1,VLOOKUP($S$1&amp;-2&amp;-1,$Q$5:$Y$105,6,FALSE)*0.01,VLOOKUP($S$1&amp;-2&amp;-1,$Q$5:$Y$105,6,FALSE))</f>
        <v>#N/A</v>
      </c>
      <c r="AG10" s="534" t="e">
        <f ca="1">VLOOKUP($S$1&amp;-2&amp;-1,$Q$5:$Y$105,7,FALSE)</f>
        <v>#N/A</v>
      </c>
      <c r="AH10" s="533" t="e">
        <f ca="1">IF(VLOOKUP($S$1&amp;-2&amp;-1,$Q$5:$Y$105,8,FALSE)&gt;1,VLOOKUP($S$1&amp;-2&amp;-1,$Q$5:$Y$105,8,FALSE)*0.01,VLOOKUP($S$1&amp;-2&amp;-1,$Q$5:$Y$105,8,FALSE))</f>
        <v>#N/A</v>
      </c>
      <c r="AI10" s="534" t="e">
        <f ca="1">VLOOKUP($S$1&amp;-2&amp;-1,$Q$5:$Y$105,9,FALSE)</f>
        <v>#N/A</v>
      </c>
      <c r="AM10" s="2327" t="s">
        <v>186</v>
      </c>
      <c r="AN10" s="2328"/>
      <c r="AO10" s="2277" t="str">
        <f>入力シート!F34</f>
        <v/>
      </c>
      <c r="AP10" s="2278"/>
      <c r="AQ10" s="2337" t="s">
        <v>205</v>
      </c>
      <c r="AR10" s="2338"/>
      <c r="AS10" s="2289" t="str">
        <f>入力シート!J78</f>
        <v/>
      </c>
      <c r="AT10" s="2290"/>
      <c r="AW10" s="535" t="s">
        <v>592</v>
      </c>
      <c r="AX10" s="536">
        <v>330000</v>
      </c>
      <c r="AZ10" s="505"/>
      <c r="BA10" s="537"/>
      <c r="BC10" s="538" t="s">
        <v>262</v>
      </c>
      <c r="BD10" s="539" t="str">
        <f>入力シート!$C$61</f>
        <v/>
      </c>
      <c r="BE10" s="540">
        <f>IF(BD10="",0,IF(BD10&lt;0,0,IF(BD10&lt;=20000,BD10,IF(AND(BD10&gt;=20001,BD10&lt;=40000),ROUNDUP(BD10/2,0)+10000,IF(AND(BD10&gt;=40001,BD10&lt;=80000),ROUNDUP(BD10/4,0)+20000,40000)))))</f>
        <v>0</v>
      </c>
      <c r="BF10" s="2330" t="str">
        <f>IF(SUM(BE10,BE11)=0,"",IF(BE11&gt;=40000,BE11,MIN(SUM(BE10,BE11),40000)))</f>
        <v/>
      </c>
      <c r="BG10" s="440">
        <f>IF(BD10="",0,IF(BD10&lt;0,0,IF(BD10&lt;=12000,BD10,IF(AND(BD10&gt;=12001,BD10&lt;=32000),ROUNDUP(BD10/2,0)+6000,IF(AND(BD10&gt;=32001,BD10&lt;=56000),ROUNDUP(BD10/4,0)+14000,28000)))))</f>
        <v>0</v>
      </c>
      <c r="BH10" s="2293" t="str">
        <f>IF(SUM(BG10,BG11)=0,"",IF(BG11&gt;=28000,BG11,MIN(SUM(BG10,BG11),28000)))</f>
        <v/>
      </c>
      <c r="BM10" s="541" t="s">
        <v>334</v>
      </c>
      <c r="BN10" s="542" t="str">
        <f>IF(入力シート!$C$8="男",IF(OR(入力シート!$G$8="",入力シート!$G$8="未婚"),"該当なし",入力シート!$G$8),"該当なし")</f>
        <v>該当なし</v>
      </c>
      <c r="BO10" s="543"/>
      <c r="BP10" s="542" t="str">
        <f>IF(入力シート!$C$8="男",IF($BN$10="該当なし","該当なし",COUNTA(入力シート!$C$86:$C$93)),"該当なし")</f>
        <v>該当なし</v>
      </c>
      <c r="BQ10" s="542" t="str">
        <f>IF(入力シート!$C$8="男",IF($BN$10="該当なし","該当なし",COUNTIF(入力シート!$E$86:$E$93,"子")),"該当なし")</f>
        <v>該当なし</v>
      </c>
      <c r="BR10" s="544" t="b">
        <f>IF(入力シート!$C$8="男",IF($BN$10="該当なし","該当なし",IF(換算!$AO$16&lt;=5000000,"500万円以下","500万円超過")))</f>
        <v>0</v>
      </c>
      <c r="BS10" s="545" t="str">
        <f>IF(入力シート!$G$8="","",IF(OR($BN10="該当なし",$BP10="該当なし",$BQ10="該当なし",$BR10="500万円超過"),"対象外",IF(AND($BP10&gt;=1,$BQ10&gt;=1),"寡夫","対象外")))</f>
        <v/>
      </c>
      <c r="BV10" s="546" t="s">
        <v>668</v>
      </c>
      <c r="BW10" s="532">
        <v>450000</v>
      </c>
      <c r="BX10" s="508">
        <f t="shared" si="1"/>
        <v>45</v>
      </c>
    </row>
    <row r="11" spans="2:76" ht="18" customHeight="1" thickBot="1">
      <c r="B11" s="434" t="str">
        <f>$C$4&amp;-5</f>
        <v>28-5</v>
      </c>
      <c r="C11" s="509">
        <f t="shared" si="0"/>
        <v>1622000</v>
      </c>
      <c r="D11" s="495">
        <v>1624000</v>
      </c>
      <c r="E11" s="510" t="s">
        <v>546</v>
      </c>
      <c r="F11" s="511">
        <v>0</v>
      </c>
      <c r="G11" s="512">
        <v>972000</v>
      </c>
      <c r="H11" s="513"/>
      <c r="I11" s="422">
        <v>6</v>
      </c>
      <c r="J11" s="481" t="e">
        <f>IF(VLOOKUP($D$1&amp;-6,$B$4:$H$103,2,FALSE)=0,"",VLOOKUP($D$1&amp;-6,$B$4:$H$103,2,FALSE))</f>
        <v>#N/A</v>
      </c>
      <c r="K11" s="482" t="e">
        <f>IF(VLOOKUP($D$1&amp;-6,$B$4:$H$103,3,FALSE)=0,"",VLOOKUP($D$1&amp;-6,$B$4:$H$103,3,FALSE)-1)</f>
        <v>#N/A</v>
      </c>
      <c r="L11" s="483" t="e">
        <f>IF(VLOOKUP($D$1&amp;-6,$B$4:$H$103,4,FALSE)="〇",4000,1)</f>
        <v>#N/A</v>
      </c>
      <c r="M11" s="484" t="e">
        <f>IF(VLOOKUP($D$1&amp;-6,$B$4:$H$103,4,FALSE)="〇",4000,1)</f>
        <v>#N/A</v>
      </c>
      <c r="N11" s="484" t="e">
        <f>IF(VLOOKUP($D$1&amp;-6,$B$4:$H$103,5,FALSE)&gt;1,VLOOKUP($D$1&amp;-6,$B$4:$H$103,5,FALSE)*0.01,VLOOKUP($D$1&amp;-6,$B$4:$H$103,5,FALSE))</f>
        <v>#N/A</v>
      </c>
      <c r="O11" s="485" t="e">
        <f>VLOOKUP($D$1&amp;-6,$B$4:$H$103,6,FALSE)</f>
        <v>#N/A</v>
      </c>
      <c r="P11" s="471"/>
      <c r="Q11" s="499" t="str">
        <f>$R$5&amp;-1&amp;-4</f>
        <v>31-1-4</v>
      </c>
      <c r="R11" s="514">
        <v>7700000</v>
      </c>
      <c r="S11" s="515"/>
      <c r="T11" s="516">
        <v>95</v>
      </c>
      <c r="U11" s="517">
        <v>1555000</v>
      </c>
      <c r="V11" s="504"/>
      <c r="Y11" s="457"/>
      <c r="AA11" s="2379" t="s">
        <v>565</v>
      </c>
      <c r="AB11" s="472" t="e">
        <f ca="1">IF(VLOOKUP($S$1&amp;-2&amp;-2,$Q$5:$Y$105,2,FALSE)=0,"",VLOOKUP($S$1&amp;-2&amp;-2,$Q$5:$Y$105,2,FALSE))</f>
        <v>#N/A</v>
      </c>
      <c r="AC11" s="473" t="e">
        <f ca="1">IF(VLOOKUP($S$1&amp;-2&amp;-2,$Q$5:$Y$105,3,FALSE)=0,"",VLOOKUP($S$1&amp;-2&amp;-2,$Q$5:$Y$105,3,FALSE)-1)</f>
        <v>#N/A</v>
      </c>
      <c r="AD11" s="474" t="e">
        <f ca="1">IF(VLOOKUP($S$1&amp;-2&amp;-2,$Q$5:$Y$105,4,FALSE)&gt;1,VLOOKUP($S$1&amp;-2&amp;-2,$Q$5:$Y$105,4,FALSE)*0.01,VLOOKUP($S$1&amp;-2&amp;-2,$Q$5:$Y$105,4,FALSE))</f>
        <v>#N/A</v>
      </c>
      <c r="AE11" s="547" t="e">
        <f ca="1">VLOOKUP($S$1&amp;-2&amp;-2,$Q$5:$Y$105,5,FALSE)</f>
        <v>#N/A</v>
      </c>
      <c r="AF11" s="474" t="e">
        <f ca="1">IF(VLOOKUP($S$1&amp;-2&amp;-2,$Q$5:$Y$105,6,FALSE)&gt;1,VLOOKUP($S$1&amp;-2&amp;-2,$Q$5:$Y$105,6,FALSE)*0.01,VLOOKUP($S$1&amp;-2&amp;-2,$Q$5:$Y$105,6,FALSE))</f>
        <v>#N/A</v>
      </c>
      <c r="AG11" s="547" t="e">
        <f ca="1">VLOOKUP($S$1&amp;-2&amp;-2,$Q$5:$Y$105,7,FALSE)</f>
        <v>#N/A</v>
      </c>
      <c r="AH11" s="474" t="e">
        <f ca="1">IF(VLOOKUP($S$1&amp;-2&amp;-2,$Q$5:$Y$105,8,FALSE)&gt;1,VLOOKUP($S$1&amp;-2&amp;-2,$Q$5:$Y$105,8,FALSE)*0.01,VLOOKUP($S$1&amp;-2&amp;-2,$Q$5:$Y$105,8,FALSE))</f>
        <v>#N/A</v>
      </c>
      <c r="AI11" s="547" t="e">
        <f ca="1">VLOOKUP($S$1&amp;-2&amp;-2,$Q$5:$Y$105,9,FALSE)</f>
        <v>#N/A</v>
      </c>
      <c r="AM11" s="2327" t="s">
        <v>187</v>
      </c>
      <c r="AN11" s="2328"/>
      <c r="AO11" s="2277" t="str">
        <f>入力シート!F35</f>
        <v/>
      </c>
      <c r="AP11" s="2278"/>
      <c r="AQ11" s="2337" t="s">
        <v>206</v>
      </c>
      <c r="AR11" s="2338"/>
      <c r="AS11" s="2289" t="str">
        <f>入力シート!J53</f>
        <v/>
      </c>
      <c r="AT11" s="2290"/>
      <c r="AW11" s="422"/>
      <c r="AX11" s="422"/>
      <c r="AZ11" s="522"/>
      <c r="BA11" s="537"/>
      <c r="BC11" s="548" t="s">
        <v>265</v>
      </c>
      <c r="BD11" s="549" t="str">
        <f>入力シート!$E$61</f>
        <v/>
      </c>
      <c r="BE11" s="550">
        <f>IF(BD11="",0,IF(BD11&lt;0,0,IF(BD11&lt;=25000,BD11,IF(AND(BD11&gt;=25001,BD11&lt;=50000),ROUNDUP(BD11/2,0)+12500,IF(AND(BD11&gt;=50001,BD11&lt;=100000),ROUNDUP(BD11/4,0)+25000,50000)))))</f>
        <v>0</v>
      </c>
      <c r="BF11" s="2331"/>
      <c r="BG11" s="440">
        <f>IF(BD11="",0,IF(BD11&lt;0,0,IF(BD11&lt;=15000,BD11,IF(AND(BD11&gt;=15001,BD11&lt;=40000),ROUNDUP(BD11/2,0)+7500,IF(AND(BD11&gt;=40001,BD11&lt;=70000),ROUNDUP(BD11/4,0)+17500,35000)))))</f>
        <v>0</v>
      </c>
      <c r="BH11" s="2293"/>
      <c r="BM11" s="322" t="s">
        <v>335</v>
      </c>
      <c r="BN11" s="324" t="str">
        <f>IF(入力シート!$C$8="女",IF(OR(入力シート!$G$8="",入力シート!$G$8="未婚"),"該当なし",入力シート!$G$8),"該当なし")</f>
        <v>該当なし</v>
      </c>
      <c r="BO11" s="551"/>
      <c r="BP11" s="231" t="str">
        <f>IF(入力シート!$C$8="女",IF($BN$11="該当なし","該当なし",COUNTA(入力シート!$C$86:$C$93)),"該当なし")</f>
        <v>該当なし</v>
      </c>
      <c r="BQ11" s="231" t="str">
        <f>IF(入力シート!$C$8="女",IF($BN$11="該当なし","該当なし",COUNTIF(入力シート!$E$86:$E$93,"子")),"該当なし")</f>
        <v>該当なし</v>
      </c>
      <c r="BR11" s="552" t="b">
        <f>IF(入力シート!$C$8="女",IF($BN$11="該当なし","該当なし",IF(換算!$AO$16&lt;=5000000,"500万円以下","500万円超過")))</f>
        <v>0</v>
      </c>
      <c r="BS11" s="553" t="str">
        <f>IF(入力シート!$G$8="","",IF(BN11="離別等",IF(BP11&lt;1,"該当なし",IF(BQ11=0,"寡婦",IF(BR11="500万円超過","寡婦","特寡"))),IF(BN11="死別",IF(BP11=0,IF(BR11="500万円超過","対象外","寡婦"),IF(BQ11=0,"寡婦",IF(BR11="500万円超過","寡婦","特寡"))))))</f>
        <v/>
      </c>
      <c r="BV11" s="546" t="s">
        <v>670</v>
      </c>
      <c r="BW11" s="532">
        <v>0</v>
      </c>
      <c r="BX11" s="508">
        <f t="shared" si="1"/>
        <v>0</v>
      </c>
    </row>
    <row r="12" spans="2:76" ht="18" customHeight="1" thickBot="1">
      <c r="B12" s="434" t="str">
        <f>$C$4&amp;-6</f>
        <v>28-6</v>
      </c>
      <c r="C12" s="509">
        <f t="shared" si="0"/>
        <v>1624000</v>
      </c>
      <c r="D12" s="495">
        <v>1628000</v>
      </c>
      <c r="E12" s="510" t="s">
        <v>546</v>
      </c>
      <c r="F12" s="511">
        <v>0</v>
      </c>
      <c r="G12" s="512">
        <v>974000</v>
      </c>
      <c r="H12" s="513"/>
      <c r="I12" s="422">
        <v>7</v>
      </c>
      <c r="J12" s="481" t="e">
        <f>IF(VLOOKUP($D$1&amp;-7,$B$4:$H$103,2,FALSE)=0,"",VLOOKUP($D$1&amp;-7,$B$4:$H$103,2,FALSE))</f>
        <v>#N/A</v>
      </c>
      <c r="K12" s="482" t="e">
        <f>IF(VLOOKUP($D$1&amp;-7,$B$4:$H$103,3,FALSE)=0,"",VLOOKUP($D$1&amp;-7,$B$4:$H$103,3,FALSE)-1)</f>
        <v>#N/A</v>
      </c>
      <c r="L12" s="483" t="e">
        <f>IF(VLOOKUP($D$1&amp;-7,$B$4:$H$103,4,FALSE)="〇",4000,1)</f>
        <v>#N/A</v>
      </c>
      <c r="M12" s="484" t="e">
        <f>IF(VLOOKUP($D$1&amp;-7,$B$4:$H$103,4,FALSE)="〇",4000,1)</f>
        <v>#N/A</v>
      </c>
      <c r="N12" s="484" t="e">
        <f>IF(VLOOKUP($D$1&amp;-7,$B$4:$H$103,5,FALSE)&gt;1,VLOOKUP($D$1&amp;-7,$B$4:$H$103,5,FALSE)*0.01,VLOOKUP($D$1&amp;-7,$B$4:$H$103,5,FALSE))</f>
        <v>#N/A</v>
      </c>
      <c r="O12" s="485" t="e">
        <f>VLOOKUP($D$1&amp;-7,$B$4:$H$103,6,FALSE)</f>
        <v>#N/A</v>
      </c>
      <c r="P12" s="471"/>
      <c r="Q12" s="499" t="str">
        <f>$R$5&amp;-1&amp;-5</f>
        <v>31-1-5</v>
      </c>
      <c r="R12" s="554"/>
      <c r="S12" s="555"/>
      <c r="T12" s="556"/>
      <c r="U12" s="557"/>
      <c r="V12" s="504"/>
      <c r="Y12" s="457"/>
      <c r="AA12" s="2379"/>
      <c r="AB12" s="472" t="e">
        <f ca="1">IF(VLOOKUP($S$1&amp;-2&amp;-3,$Q$5:$Y$105,2,FALSE)=0,"",VLOOKUP($S$1&amp;-2&amp;-3,$Q$5:$Y$105,2,FALSE))</f>
        <v>#N/A</v>
      </c>
      <c r="AC12" s="473" t="e">
        <f ca="1">IF(VLOOKUP($S$1&amp;-2&amp;-3,$Q$5:$Y$105,3,FALSE)=0,"",VLOOKUP($S$1&amp;-2&amp;-3,$Q$5:$Y$105,3,FALSE)-1)</f>
        <v>#N/A</v>
      </c>
      <c r="AD12" s="474" t="e">
        <f ca="1">IF(VLOOKUP($S$1&amp;-2&amp;-3,$Q$5:$Y$105,4,FALSE)&gt;1,VLOOKUP($S$1&amp;-2&amp;-3,$Q$5:$Y$105,4,FALSE)*0.01,VLOOKUP($S$1&amp;-2&amp;-3,$Q$5:$Y$105,4,FALSE))</f>
        <v>#N/A</v>
      </c>
      <c r="AE12" s="547" t="e">
        <f ca="1">VLOOKUP($S$1&amp;-2&amp;-3,$Q$5:$Y$105,5,FALSE)</f>
        <v>#N/A</v>
      </c>
      <c r="AF12" s="474" t="e">
        <f ca="1">IF(VLOOKUP($S$1&amp;-2&amp;-3,$Q$5:$Y$105,6,FALSE)&gt;1,VLOOKUP($S$1&amp;-2&amp;-3,$Q$5:$Y$105,6,FALSE)*0.01,VLOOKUP($S$1&amp;-2&amp;-3,$Q$5:$Y$105,6,FALSE))</f>
        <v>#N/A</v>
      </c>
      <c r="AG12" s="547" t="e">
        <f ca="1">VLOOKUP($S$1&amp;-2&amp;-3,$Q$5:$Y$105,7,FALSE)</f>
        <v>#N/A</v>
      </c>
      <c r="AH12" s="474" t="e">
        <f ca="1">IF(VLOOKUP($S$1&amp;-2&amp;-3,$Q$5:$Y$105,8,FALSE)&gt;1,VLOOKUP($S$1&amp;-2&amp;-3,$Q$5:$Y$105,8,FALSE)*0.01,VLOOKUP($S$1&amp;-2&amp;-3,$Q$5:$Y$105,8,FALSE))</f>
        <v>#N/A</v>
      </c>
      <c r="AI12" s="547" t="e">
        <f ca="1">VLOOKUP($S$1&amp;-2&amp;-3,$Q$5:$Y$105,9,FALSE)</f>
        <v>#N/A</v>
      </c>
      <c r="AL12" s="558"/>
      <c r="AM12" s="2327" t="s">
        <v>193</v>
      </c>
      <c r="AN12" s="2328"/>
      <c r="AO12" s="2277" t="e">
        <f>IF($K$2=0,"",ROUNDDOWN($K$2,0))</f>
        <v>#N/A</v>
      </c>
      <c r="AP12" s="2278"/>
      <c r="AQ12" s="2337" t="s">
        <v>207</v>
      </c>
      <c r="AR12" s="2338"/>
      <c r="AS12" s="2289" t="str">
        <f>IF(入力シート!J54="","",入力シート!J54)</f>
        <v/>
      </c>
      <c r="AT12" s="2290"/>
      <c r="AZ12" s="537"/>
      <c r="BA12" s="537"/>
      <c r="BC12" s="559" t="s">
        <v>268</v>
      </c>
      <c r="BD12" s="560" t="str">
        <f>入力シート!$C$66</f>
        <v/>
      </c>
      <c r="BE12" s="561">
        <f>IF(BD12="",0,IF(BD12&lt;0,0,IF(BD12&lt;=20000,BD12,IF(AND(BD12&gt;=20001,BD12&lt;=40000),ROUNDUP(BD12/2,0)+10000,IF(AND(BD12&gt;=40001,BD12&lt;=80000),ROUNDUP(BD12/4,0)+20000,40000)))))</f>
        <v>0</v>
      </c>
      <c r="BF12" s="2330" t="str">
        <f>IF(SUM(BE12,BE13)=0,"",IF(BE13&gt;=40000,BE13,MIN(BE12+BE13,40000)))</f>
        <v/>
      </c>
      <c r="BG12" s="440">
        <f>IF(BD12="",0,IF(BD12&lt;0,0,IF(BD12&lt;=12000,BD12,IF(AND(BD12&gt;=12001,BD12&lt;=32000),ROUNDUP(BD12/2,0)+6000,IF(AND(BD12&gt;=32001,BD12&lt;=56000),ROUNDUP(BD12/4,0)+14000,28000)))))</f>
        <v>0</v>
      </c>
      <c r="BH12" s="2293" t="str">
        <f>IF(SUM(BG12,BG13)=0,"",IF(BG13&gt;=28000,BG13,MIN(BG12+BG13,28000)))</f>
        <v/>
      </c>
      <c r="BM12" s="529" t="s">
        <v>683</v>
      </c>
      <c r="BN12" s="52" t="s">
        <v>321</v>
      </c>
      <c r="BO12" s="52" t="s">
        <v>519</v>
      </c>
      <c r="BP12" s="52" t="s">
        <v>327</v>
      </c>
      <c r="BQ12" s="52" t="s">
        <v>328</v>
      </c>
      <c r="BR12" s="530" t="s">
        <v>192</v>
      </c>
      <c r="BS12" s="227" t="s">
        <v>521</v>
      </c>
      <c r="BV12" s="562" t="s">
        <v>671</v>
      </c>
      <c r="BW12" s="563">
        <v>70000</v>
      </c>
      <c r="BX12" s="508">
        <f t="shared" si="1"/>
        <v>7</v>
      </c>
    </row>
    <row r="13" spans="2:76" ht="18" customHeight="1" thickBot="1">
      <c r="B13" s="434" t="str">
        <f>$C$4&amp;-7</f>
        <v>28-7</v>
      </c>
      <c r="C13" s="509">
        <f t="shared" si="0"/>
        <v>1628000</v>
      </c>
      <c r="D13" s="495">
        <v>1800000</v>
      </c>
      <c r="E13" s="510" t="s">
        <v>546</v>
      </c>
      <c r="F13" s="511">
        <v>60</v>
      </c>
      <c r="G13" s="512">
        <v>0</v>
      </c>
      <c r="H13" s="513"/>
      <c r="I13" s="422">
        <v>8</v>
      </c>
      <c r="J13" s="481" t="e">
        <f>IF(VLOOKUP($D$1&amp;-8,$B$4:$H$103,2,FALSE)=0,"",VLOOKUP($D$1&amp;-8,$B$4:$H$103,2,FALSE))</f>
        <v>#N/A</v>
      </c>
      <c r="K13" s="482" t="e">
        <f>IF(VLOOKUP($D$1&amp;-8,$B$4:$H$103,3,FALSE)=0,"",VLOOKUP($D$1&amp;-8,$B$4:$H$103,3,FALSE)-1)</f>
        <v>#N/A</v>
      </c>
      <c r="L13" s="483" t="e">
        <f>IF(VLOOKUP($D$1&amp;-8,$B$4:$H$103,4,FALSE)="〇",4000,1)</f>
        <v>#N/A</v>
      </c>
      <c r="M13" s="484" t="e">
        <f>IF(VLOOKUP($D$1&amp;-8,$B$4:$H$103,4,FALSE)="〇",4000,1)</f>
        <v>#N/A</v>
      </c>
      <c r="N13" s="484" t="e">
        <f>IF(VLOOKUP($D$1&amp;-8,$B$4:$H$103,5,FALSE)&gt;1,VLOOKUP($D$1&amp;-8,$B$4:$H$103,5,FALSE)*0.01,VLOOKUP($D$1&amp;-8,$B$4:$H$103,5,FALSE))</f>
        <v>#N/A</v>
      </c>
      <c r="O13" s="485" t="e">
        <f>VLOOKUP($D$1&amp;-8,$B$4:$H$103,6,FALSE)</f>
        <v>#N/A</v>
      </c>
      <c r="P13" s="471"/>
      <c r="Q13" s="564" t="e">
        <f ca="1">$X$3</f>
        <v>#N/A</v>
      </c>
      <c r="R13" s="565" t="s">
        <v>230</v>
      </c>
      <c r="S13" s="566" t="s">
        <v>544</v>
      </c>
      <c r="T13" s="567"/>
      <c r="U13" s="490"/>
      <c r="V13" s="491"/>
      <c r="Y13" s="457"/>
      <c r="AA13" s="2379"/>
      <c r="AB13" s="472" t="e">
        <f ca="1">IF(VLOOKUP($S$1&amp;-2&amp;-4,$Q$5:$Y$105,2,FALSE)=0,"",VLOOKUP($S$1&amp;-2&amp;-4,$Q$5:$Y$105,2,FALSE))</f>
        <v>#N/A</v>
      </c>
      <c r="AC13" s="473" t="e">
        <f ca="1">IF(VLOOKUP($S$1&amp;-2&amp;-4,$Q$5:$Y$105,3,FALSE)=0,"",VLOOKUP($S$1&amp;-2&amp;-4,$Q$5:$Y$105,3,FALSE)-1)</f>
        <v>#N/A</v>
      </c>
      <c r="AD13" s="474" t="e">
        <f ca="1">IF(VLOOKUP($S$1&amp;-2&amp;-4,$Q$5:$Y$105,4,FALSE)&gt;1,VLOOKUP($S$1&amp;-2&amp;-4,$Q$5:$Y$105,4,FALSE)*0.01,VLOOKUP($S$1&amp;-2&amp;-4,$Q$5:$Y$105,4,FALSE))</f>
        <v>#N/A</v>
      </c>
      <c r="AE13" s="547" t="e">
        <f ca="1">VLOOKUP($S$1&amp;-2&amp;-4,$Q$5:$Y$105,5,FALSE)</f>
        <v>#N/A</v>
      </c>
      <c r="AF13" s="474" t="e">
        <f ca="1">IF(VLOOKUP($S$1&amp;-2&amp;-4,$Q$5:$Y$105,6,FALSE)&gt;1,VLOOKUP($S$1&amp;-2&amp;-3,$Q$5:$Y$105,6,FALSE)*0.01,VLOOKUP($S$1&amp;-2&amp;-3,$Q$5:$Y$105,6,FALSE))</f>
        <v>#N/A</v>
      </c>
      <c r="AG13" s="547" t="e">
        <f ca="1">VLOOKUP($S$1&amp;-2&amp;-4,$Q$5:$Y$105,7,FALSE)</f>
        <v>#N/A</v>
      </c>
      <c r="AH13" s="474" t="e">
        <f ca="1">IF(VLOOKUP($S$1&amp;-2&amp;-4,$Q$5:$Y$105,8,FALSE)&gt;1,VLOOKUP($S$1&amp;-2&amp;-4,$Q$5:$Y$105,8,FALSE)*0.01,VLOOKUP($S$1&amp;-2&amp;-4,$Q$5:$Y$105,8,FALSE))</f>
        <v>#N/A</v>
      </c>
      <c r="AI13" s="547" t="e">
        <f ca="1">VLOOKUP($S$1&amp;-2&amp;-4,$Q$5:$Y$105,9,FALSE)</f>
        <v>#N/A</v>
      </c>
      <c r="AL13" s="255"/>
      <c r="AM13" s="2327" t="s">
        <v>199</v>
      </c>
      <c r="AN13" s="2328"/>
      <c r="AO13" s="2277" t="e">
        <f ca="1">IF($AG$20=0,"",$AG$20)</f>
        <v>#N/A</v>
      </c>
      <c r="AP13" s="2278"/>
      <c r="AQ13" s="2337" t="s">
        <v>214</v>
      </c>
      <c r="AR13" s="2338"/>
      <c r="AS13" s="2289" t="str">
        <f>換算!BF15</f>
        <v/>
      </c>
      <c r="AT13" s="2290"/>
      <c r="AW13" s="568">
        <v>3</v>
      </c>
      <c r="AX13" s="569" t="s">
        <v>574</v>
      </c>
      <c r="AY13" s="569"/>
      <c r="AZ13" s="537"/>
      <c r="BA13" s="570"/>
      <c r="BC13" s="571" t="s">
        <v>269</v>
      </c>
      <c r="BD13" s="572" t="str">
        <f>入力シート!$E$66</f>
        <v/>
      </c>
      <c r="BE13" s="573">
        <f>IF(BD13="",0,IF(BD13&lt;0,0,IF(BD13&lt;=25000,BD13,IF(AND(BD13&gt;=25001,BD13&lt;=50000),ROUNDUP(BD13/2,0)+12500,IF(AND(BD13&gt;=50001,BD13&lt;=100000),ROUNDUP(BD13/4,0)+25000,50000)))))</f>
        <v>0</v>
      </c>
      <c r="BF13" s="2332"/>
      <c r="BG13" s="440">
        <f>IF(BD13="",0,IF(BD13&lt;0,0,IF(BD13&lt;=15000,BD13,IF(AND(BD13&gt;=15001,BD13&lt;=40000),ROUNDUP(BD13/2,0)+7500,IF(AND(BD13&gt;=40001,BD13&lt;=70000),ROUNDUP(BD13/4,0)+17500,35000)))))</f>
        <v>0</v>
      </c>
      <c r="BH13" s="2293"/>
      <c r="BM13" s="541" t="s">
        <v>334</v>
      </c>
      <c r="BN13" s="542" t="str">
        <f>IF(入力シート!$C$8="男",IF(入力シート!$G$8="","該当なし",IF(入力シート!$G$8="未婚","該当なし",IF(NOT(入力シート!$G$8=""),入力シート!$G$8,"該当なし"))),"該当なし")</f>
        <v>該当なし</v>
      </c>
      <c r="BO13" s="542" t="str">
        <f>IF(入力シート!$C$8="男",IF(入力シート!$G$8="","該当なし",IF(入力シート!$G$8="未婚",入力シート!$G$8,"該当なし")),"該当なし")</f>
        <v>該当なし</v>
      </c>
      <c r="BP13" s="542" t="str">
        <f>IF(入力シート!$C$8="男",IF(AND($BN$13="該当なし",BO13="該当なし"),"該当なし",COUNTA(入力シート!$C$86:$C$93)),"該当なし")</f>
        <v>該当なし</v>
      </c>
      <c r="BQ13" s="542" t="str">
        <f>IF(入力シート!$C$8="男",IF(AND($BN$13="該当なし",BO13="該当なし"),"該当なし",COUNTIF(入力シート!$E$86:$E$93,"子")),"該当なし")</f>
        <v>該当なし</v>
      </c>
      <c r="BR13" s="544" t="b">
        <f>IF(入力シート!$C$8="男",IF(AND($BN$13="該当なし",BO13="該当なし"),"該当なし",IF(換算!$AO$16&lt;=5000000,"500万円以下","500万円超過")))</f>
        <v>0</v>
      </c>
      <c r="BS13" s="545" t="str">
        <f>IF(入力シート!$G$8="","",IF(AND(OR(BN13="離別等",BN13="死別",BO13="未婚"),BP13&gt;0,BQ13&gt;0,BR13="500万円以下"),"ひとり親","対象外"))</f>
        <v/>
      </c>
    </row>
    <row r="14" spans="2:76" ht="18" customHeight="1" thickBot="1">
      <c r="B14" s="434" t="str">
        <f>$C$4&amp;-8</f>
        <v>28-8</v>
      </c>
      <c r="C14" s="509">
        <f t="shared" si="0"/>
        <v>1800000</v>
      </c>
      <c r="D14" s="495">
        <v>3600000</v>
      </c>
      <c r="E14" s="510" t="s">
        <v>528</v>
      </c>
      <c r="F14" s="511">
        <v>70</v>
      </c>
      <c r="G14" s="512">
        <v>-180000</v>
      </c>
      <c r="H14" s="513"/>
      <c r="I14" s="422">
        <v>9</v>
      </c>
      <c r="J14" s="481" t="e">
        <f>IF(VLOOKUP($D$1&amp;-9,$B$4:$H$103,2,FALSE)=0,"",VLOOKUP($D$1&amp;-9,$B$4:$H$103,2,FALSE))</f>
        <v>#N/A</v>
      </c>
      <c r="K14" s="482" t="e">
        <f>IF(VLOOKUP($D$1&amp;-9,$B$4:$H$103,3,FALSE)=0,"",VLOOKUP($D$1&amp;-9,$B$4:$H$103,3,FALSE)-1)</f>
        <v>#N/A</v>
      </c>
      <c r="L14" s="483" t="e">
        <f>IF(VLOOKUP($D$1&amp;-9,$B$4:$H$103,4,FALSE)="〇",4000,1)</f>
        <v>#N/A</v>
      </c>
      <c r="M14" s="484" t="e">
        <f>IF(VLOOKUP($D$1&amp;-9,$B$4:$H$103,4,FALSE)="〇",4000,1)</f>
        <v>#N/A</v>
      </c>
      <c r="N14" s="484" t="e">
        <f>IF(VLOOKUP($D$1&amp;-9,$B$4:$H$103,5,FALSE)&gt;1,VLOOKUP($D$1&amp;-9,$B$4:$H$103,5,FALSE)*0.01,VLOOKUP($D$1&amp;-9,$B$4:$H$103,5,FALSE))</f>
        <v>#N/A</v>
      </c>
      <c r="O14" s="485" t="e">
        <f>VLOOKUP($D$1&amp;-9,$B$4:$H$103,6,FALSE)</f>
        <v>#N/A</v>
      </c>
      <c r="P14" s="471"/>
      <c r="Q14" s="499" t="str">
        <f>$R$5&amp;-2&amp;-1</f>
        <v>31-2-1</v>
      </c>
      <c r="R14" s="574"/>
      <c r="S14" s="501">
        <v>3300000</v>
      </c>
      <c r="T14" s="502">
        <v>1</v>
      </c>
      <c r="U14" s="503">
        <v>1200000</v>
      </c>
      <c r="V14" s="504"/>
      <c r="Y14" s="457"/>
      <c r="Z14" s="575" t="s">
        <v>661</v>
      </c>
      <c r="AA14" s="2380"/>
      <c r="AB14" s="518" t="e">
        <f ca="1">IF(VLOOKUP($S$1&amp;-2&amp;-5,$Q$5:$Y$105,2,FALSE)=0,"",VLOOKUP($S$1&amp;-2&amp;-5,$Q$5:$Y$105,2,FALSE))</f>
        <v>#N/A</v>
      </c>
      <c r="AC14" s="519" t="e">
        <f ca="1">IF(VLOOKUP($S$1&amp;-2&amp;-5,$Q$5:$Y$105,3,FALSE)=0,"",VLOOKUP($S$1&amp;-2&amp;-5,$Q$5:$Y$105,3,FALSE)-1)</f>
        <v>#N/A</v>
      </c>
      <c r="AD14" s="520" t="e">
        <f ca="1">IF(VLOOKUP($S$1&amp;-2&amp;-5,$Q$5:$Y$105,4,FALSE)&gt;1,VLOOKUP($S$1&amp;-2&amp;-5,$Q$5:$Y$105,4,FALSE)*0.01,VLOOKUP($S$1&amp;-2&amp;-5,$Q$5:$Y$105,4,FALSE))</f>
        <v>#N/A</v>
      </c>
      <c r="AE14" s="576" t="e">
        <f ca="1">VLOOKUP($S$1&amp;-2&amp;-5,$Q$5:$Y$105,5,FALSE)</f>
        <v>#N/A</v>
      </c>
      <c r="AF14" s="520" t="e">
        <f ca="1">IF(VLOOKUP($S$1&amp;-2&amp;-5,$Q$5:$Y$105,6,FALSE)&gt;1,VLOOKUP($S$1&amp;-2&amp;-5,$Q$5:$Y$105,6,FALSE)*0.01,VLOOKUP($S$1&amp;-2&amp;-5,$Q$5:$Y$105,6,FALSE))</f>
        <v>#N/A</v>
      </c>
      <c r="AG14" s="576" t="e">
        <f ca="1">VLOOKUP($S$1&amp;-2&amp;-5,$Q$5:$Y$105,7,FALSE)</f>
        <v>#N/A</v>
      </c>
      <c r="AH14" s="520" t="e">
        <f ca="1">IF(VLOOKUP($S$1&amp;-2&amp;-5,$Q$5:$Y$105,8,FALSE)&gt;1,VLOOKUP($S$1&amp;-2&amp;-5,$Q$5:$Y$105,8,FALSE)*0.01,VLOOKUP($S$1&amp;-2&amp;-5,$Q$5:$Y$105,8,FALSE))</f>
        <v>#N/A</v>
      </c>
      <c r="AI14" s="576" t="e">
        <f ca="1">VLOOKUP($S$1&amp;-2&amp;-5,$Q$5:$Y$105,9,FALSE)</f>
        <v>#N/A</v>
      </c>
      <c r="AL14" s="255" t="s">
        <v>600</v>
      </c>
      <c r="AM14" s="2327" t="s">
        <v>200</v>
      </c>
      <c r="AN14" s="2328"/>
      <c r="AO14" s="2277" t="str">
        <f>入力シート!J24</f>
        <v/>
      </c>
      <c r="AP14" s="2278"/>
      <c r="AQ14" s="2337" t="s">
        <v>217</v>
      </c>
      <c r="AR14" s="2338"/>
      <c r="AS14" s="2289" t="str">
        <f>換算!BF19</f>
        <v/>
      </c>
      <c r="AT14" s="2290"/>
      <c r="AW14" s="577" t="s">
        <v>590</v>
      </c>
      <c r="AX14" s="578"/>
      <c r="AY14" s="2262" t="s">
        <v>518</v>
      </c>
      <c r="AZ14" s="2264" t="s">
        <v>602</v>
      </c>
      <c r="BC14" s="579" t="s">
        <v>215</v>
      </c>
      <c r="BD14" s="580" t="str">
        <f>入力シート!$G$66</f>
        <v/>
      </c>
      <c r="BE14" s="581" t="str">
        <f>IF(BD14="","",IF(BD14&lt;0,0,IF(BD14&lt;=20000,BD14,IF(AND(BD14&gt;=20001,BD14&lt;=40000),ROUNDUP(BD14/2,0)+10000,IF(AND(BD14&gt;=40001,BD14&lt;=80000),ROUNDUP(BD14/4,0)+20000,40000)))))</f>
        <v/>
      </c>
      <c r="BF14" s="582" t="str">
        <f>IF(BE14="","",BE14)</f>
        <v/>
      </c>
      <c r="BG14" s="440">
        <f>IF(BD14="",0,IF(BD14&lt;0,0,IF(BD14&lt;=12000,BD14,IF(AND(BD14&gt;=12001,BD14&lt;=32000),ROUNDUP(BD14/2,0)+6000,IF(AND(BD14&gt;=32001,BD14&lt;=56000),ROUNDUP(BD14/4,0)+14000,28000)))))</f>
        <v>0</v>
      </c>
      <c r="BH14" s="433">
        <f>IF(BG14="","",BG14)</f>
        <v>0</v>
      </c>
      <c r="BM14" s="322" t="s">
        <v>335</v>
      </c>
      <c r="BN14" s="324" t="str">
        <f>IF(入力シート!$C$8="女",IF(入力シート!$G$8="","該当なし",IF(入力シート!$G$8="未婚","該当なし",IF(NOT(入力シート!$G$8=""),入力シート!$G$8,"該当なし"))),"該当なし")</f>
        <v>該当なし</v>
      </c>
      <c r="BO14" s="324" t="str">
        <f>IF(入力シート!$C$8="女",IF(入力シート!$G$8="","該当なし",IF(入力シート!$G$8="未婚",入力シート!$G$8,"該当なし")),"該当なし")</f>
        <v>該当なし</v>
      </c>
      <c r="BP14" s="324" t="str">
        <f>IF(入力シート!$C$8="女",IF(AND($BN$14="該当なし",BO14="該当なし"),"該当なし",COUNTA(入力シート!$C$86:$C$93)),"該当なし")</f>
        <v>該当なし</v>
      </c>
      <c r="BQ14" s="324" t="str">
        <f>IF(入力シート!$C$8="女",IF(AND($BN$14="該当なし",BO14="該当なし"),"該当なし",COUNTIF(入力シート!$E$86:$E$93,"子")),"該当なし")</f>
        <v>該当なし</v>
      </c>
      <c r="BR14" s="552" t="b">
        <f>IF(入力シート!$C$8="女",IF(AND($BN$14="該当なし",BO14="該当なし"),"該当なし",IF(換算!$AO$16&lt;=5000000,"500万円以下","500万円超過")))</f>
        <v>0</v>
      </c>
      <c r="BS14" s="583" t="str">
        <f>IF(入力シート!$G$8="","",IF(AND(OR(BN14="離別等",BN14="死別",BO14="未婚"),BP14&gt;0,BQ14&gt;0,BR14="500万円以下"),"ひとり親",IF(AND(OR(BN14="離別等",BN14="死別"),BP14&gt;0,BR14="500万円以下"),"寡婦",IF(AND(BN14="死別",BR14="500万円以下"),"寡婦","対象外"))))</f>
        <v/>
      </c>
    </row>
    <row r="15" spans="2:76" ht="18" customHeight="1" thickBot="1">
      <c r="B15" s="434" t="str">
        <f>$C$4&amp;-9</f>
        <v>28-9</v>
      </c>
      <c r="C15" s="509">
        <f t="shared" si="0"/>
        <v>3600000</v>
      </c>
      <c r="D15" s="495">
        <v>6600000</v>
      </c>
      <c r="E15" s="510" t="s">
        <v>528</v>
      </c>
      <c r="F15" s="511">
        <v>80</v>
      </c>
      <c r="G15" s="512">
        <v>-540000</v>
      </c>
      <c r="H15" s="513"/>
      <c r="I15" s="422">
        <v>10</v>
      </c>
      <c r="J15" s="481" t="e">
        <f>IF(VLOOKUP($D$1&amp;-10,$B$4:$H$103,2,FALSE)=0,"",VLOOKUP($D$1&amp;-10,$B$4:$H$103,2,FALSE))</f>
        <v>#N/A</v>
      </c>
      <c r="K15" s="482" t="e">
        <f>IF(VLOOKUP($D$1&amp;-10,$B$4:$H$103,3,FALSE)=0,"",VLOOKUP($D$1&amp;-10,$B$4:$H$103,3,FALSE)-1)</f>
        <v>#N/A</v>
      </c>
      <c r="L15" s="483" t="e">
        <f>IF(VLOOKUP($D$1&amp;-10,$B$4:$H$103,4,FALSE)="〇",4000,1)</f>
        <v>#N/A</v>
      </c>
      <c r="M15" s="484" t="e">
        <f>IF(VLOOKUP($D$1&amp;-10,$B$4:$H$103,4,FALSE)="〇",4000,1)</f>
        <v>#N/A</v>
      </c>
      <c r="N15" s="484" t="e">
        <f>IF(VLOOKUP($D$1&amp;-10,$B$4:$H$103,5,FALSE)&gt;1,VLOOKUP($D$1&amp;-10,$B$4:$H$103,5,FALSE)*0.01,VLOOKUP($D$1&amp;-10,$B$4:$H$103,5,FALSE))</f>
        <v>#N/A</v>
      </c>
      <c r="O15" s="485" t="e">
        <f>VLOOKUP($D$1&amp;-10,$B$4:$H$103,6,FALSE)</f>
        <v>#N/A</v>
      </c>
      <c r="P15" s="471"/>
      <c r="Q15" s="499" t="str">
        <f>$R$5&amp;-2&amp;-2</f>
        <v>31-2-2</v>
      </c>
      <c r="R15" s="584">
        <v>3300000</v>
      </c>
      <c r="S15" s="515">
        <v>4100000</v>
      </c>
      <c r="T15" s="516">
        <v>75</v>
      </c>
      <c r="U15" s="517">
        <v>375000</v>
      </c>
      <c r="V15" s="504"/>
      <c r="Y15" s="457"/>
      <c r="Z15" s="585" t="s">
        <v>622</v>
      </c>
      <c r="AA15" s="586" t="s">
        <v>581</v>
      </c>
      <c r="AM15" s="2327" t="s">
        <v>218</v>
      </c>
      <c r="AN15" s="2328"/>
      <c r="AO15" s="2277" t="str">
        <f>IF(入力シート!F30&lt;0,0,入力シート!F30)</f>
        <v/>
      </c>
      <c r="AP15" s="2278"/>
      <c r="AQ15" s="2337" t="s">
        <v>634</v>
      </c>
      <c r="AR15" s="2338"/>
      <c r="AS15" s="2289" t="e">
        <f>IF(入力シート!U85="","",入力シート!U85)</f>
        <v>#N/A</v>
      </c>
      <c r="AT15" s="2290"/>
      <c r="AW15" s="587" t="s">
        <v>588</v>
      </c>
      <c r="AX15" s="588" t="s">
        <v>589</v>
      </c>
      <c r="AY15" s="2263"/>
      <c r="AZ15" s="2264"/>
      <c r="BC15" s="589"/>
      <c r="BD15" s="590"/>
      <c r="BE15" s="527" t="s">
        <v>271</v>
      </c>
      <c r="BF15" s="591" t="str">
        <f>IF(SUM(BF10,BF12,BF14)=0,"",MIN(SUM(BF10,BF12,BF14),120000))</f>
        <v/>
      </c>
      <c r="BG15" s="440" t="s">
        <v>718</v>
      </c>
      <c r="BH15" s="592" t="str">
        <f>IF(SUM(BH10,BH12,BH14)=0,"",MIN(SUM(BH10,BH12,BH14),70000))</f>
        <v/>
      </c>
    </row>
    <row r="16" spans="2:76" ht="18" customHeight="1" thickBot="1">
      <c r="B16" s="434" t="str">
        <f>$C$4&amp;-10</f>
        <v>28-10</v>
      </c>
      <c r="C16" s="509">
        <f t="shared" si="0"/>
        <v>6600000</v>
      </c>
      <c r="D16" s="495">
        <v>10000000</v>
      </c>
      <c r="E16" s="510" t="s">
        <v>528</v>
      </c>
      <c r="F16" s="511">
        <v>90</v>
      </c>
      <c r="G16" s="512">
        <v>-1200000</v>
      </c>
      <c r="H16" s="513"/>
      <c r="I16" s="422">
        <v>11</v>
      </c>
      <c r="J16" s="593" t="e">
        <f>IF(VLOOKUP($D$1&amp;-11,$B$4:$H$103,2,FALSE)=0,"",VLOOKUP($D$1&amp;-11,$B$4:$H$103,2,FALSE))</f>
        <v>#N/A</v>
      </c>
      <c r="K16" s="594" t="e">
        <f>IF(VLOOKUP($D$1&amp;-11,$B$4:$H$103,3,FALSE)=0,"",VLOOKUP($D$1&amp;-11,$B$4:$H$103,3,FALSE)-1)</f>
        <v>#N/A</v>
      </c>
      <c r="L16" s="483" t="e">
        <f>IF(VLOOKUP($D$1&amp;-11,$B$4:$H$103,4,FALSE)="〇",4000,1)</f>
        <v>#N/A</v>
      </c>
      <c r="M16" s="484" t="e">
        <f>IF(VLOOKUP($D$1&amp;-11,$B$4:$H$103,4,FALSE)="〇",4000,1)</f>
        <v>#N/A</v>
      </c>
      <c r="N16" s="484" t="e">
        <f>IF(VLOOKUP($D$1&amp;-11,$B$4:$H$103,5,FALSE)&gt;1,VLOOKUP($D$1&amp;-11,$B$4:$H$103,5,FALSE)*0.01,VLOOKUP($D$1&amp;-11,$B$4:$H$103,5,FALSE))</f>
        <v>#N/A</v>
      </c>
      <c r="O16" s="485" t="e">
        <f>VLOOKUP($D$1&amp;-11,$B$4:$H$103,6,FALSE)</f>
        <v>#N/A</v>
      </c>
      <c r="P16" s="471"/>
      <c r="Q16" s="499" t="str">
        <f>$R$5&amp;-2&amp;-3</f>
        <v>31-2-3</v>
      </c>
      <c r="R16" s="584">
        <v>4100000</v>
      </c>
      <c r="S16" s="515">
        <v>7700000</v>
      </c>
      <c r="T16" s="516">
        <v>85</v>
      </c>
      <c r="U16" s="517">
        <v>785000</v>
      </c>
      <c r="V16" s="504"/>
      <c r="Y16" s="457"/>
      <c r="Z16" s="585"/>
      <c r="AA16" s="595" t="s">
        <v>576</v>
      </c>
      <c r="AB16" s="596" t="s">
        <v>577</v>
      </c>
      <c r="AC16" s="596" t="s">
        <v>635</v>
      </c>
      <c r="AD16" s="596" t="s">
        <v>578</v>
      </c>
      <c r="AE16" s="597" t="s">
        <v>636</v>
      </c>
      <c r="AF16" s="598"/>
      <c r="AG16" s="599" t="s">
        <v>575</v>
      </c>
      <c r="AM16" s="2333" t="s">
        <v>202</v>
      </c>
      <c r="AN16" s="2334"/>
      <c r="AO16" s="2335" t="e">
        <f>IF(SUM($AO$9,$AO$10,$AO$11,$AO$12,AO13,$AO$14)&lt;0,IF(ROUNDDOWN(SUM($AO$9,$AO$10,$AO$11,$AO$12,AO13,$AO$14,入力シート!$G$30)/2,0)&lt;=0,0,ROUNDDOWN(SUM($AO$9,$AO$10,$AO$11,$AO$12,AO13,$AO$14,入力シート!$G$30)/2,0)),SUM($AO$9,$AO$10,$AO$11,$AO$12,AO13,$AO$14,$AO$15))</f>
        <v>#N/A</v>
      </c>
      <c r="AP16" s="2336"/>
      <c r="AQ16" s="2383" t="s">
        <v>219</v>
      </c>
      <c r="AR16" s="2384"/>
      <c r="AS16" s="2345" t="b">
        <f>AX6</f>
        <v>0</v>
      </c>
      <c r="AT16" s="2346"/>
      <c r="AW16" s="600"/>
      <c r="AX16" s="601">
        <v>24000000</v>
      </c>
      <c r="AY16" s="602">
        <v>430000</v>
      </c>
      <c r="AZ16" s="423" t="e">
        <f>IF($AO$16&lt;AX16,AY16,"")</f>
        <v>#N/A</v>
      </c>
      <c r="BR16" s="603" t="s">
        <v>531</v>
      </c>
      <c r="BS16" s="604"/>
    </row>
    <row r="17" spans="2:71" ht="18" customHeight="1" thickBot="1">
      <c r="B17" s="434" t="str">
        <f>$C$4&amp;-11</f>
        <v>28-11</v>
      </c>
      <c r="C17" s="509">
        <f t="shared" si="0"/>
        <v>10000000</v>
      </c>
      <c r="D17" s="495">
        <v>15000000</v>
      </c>
      <c r="E17" s="510" t="s">
        <v>546</v>
      </c>
      <c r="F17" s="511">
        <v>95</v>
      </c>
      <c r="G17" s="512">
        <v>-1700000</v>
      </c>
      <c r="H17" s="513"/>
      <c r="I17" s="422">
        <v>12</v>
      </c>
      <c r="J17" s="593" t="e">
        <f>IF(VLOOKUP($D$1&amp;-12,$B$4:$H$103,2,FALSE)=0,"",VLOOKUP($D$1&amp;-12,$B$4:$H$103,2,FALSE))</f>
        <v>#N/A</v>
      </c>
      <c r="K17" s="594" t="e">
        <f>IF(VLOOKUP($D$1&amp;-12,$B$4:$H$103,3,FALSE)=0,"",VLOOKUP($D$1&amp;-12,$B$4:$H$103,3,FALSE)-1)</f>
        <v>#N/A</v>
      </c>
      <c r="L17" s="483" t="e">
        <f>IF(VLOOKUP($D$1&amp;-12,$B$4:$H$103,4,FALSE)="〇",4000,1)</f>
        <v>#N/A</v>
      </c>
      <c r="M17" s="484" t="e">
        <f>IF(VLOOKUP($D$1&amp;-12,$B$4:$H$103,4,FALSE)="〇",4000,1)</f>
        <v>#N/A</v>
      </c>
      <c r="N17" s="484" t="e">
        <f>IF(VLOOKUP($D$1&amp;-12,$B$4:$H$103,5,FALSE)&gt;1,VLOOKUP($D$1&amp;-12,$B$4:$H$103,5,FALSE)*0.01,VLOOKUP($D$1&amp;-12,$B$4:$H$103,5,FALSE))</f>
        <v>#N/A</v>
      </c>
      <c r="O17" s="485" t="e">
        <f>VLOOKUP($D$1&amp;-12,$B$4:$H$103,6,FALSE)</f>
        <v>#N/A</v>
      </c>
      <c r="P17" s="471"/>
      <c r="Q17" s="499" t="str">
        <f>$R$5&amp;-2&amp;-4</f>
        <v>31-2-4</v>
      </c>
      <c r="R17" s="584">
        <v>7700000</v>
      </c>
      <c r="S17" s="515"/>
      <c r="T17" s="516">
        <v>95</v>
      </c>
      <c r="U17" s="517">
        <v>1555000</v>
      </c>
      <c r="V17" s="504"/>
      <c r="W17" s="456"/>
      <c r="X17" s="456"/>
      <c r="Y17" s="457"/>
      <c r="Z17" s="585" t="s">
        <v>583</v>
      </c>
      <c r="AA17" s="605">
        <f>入力シート!G22</f>
        <v>0</v>
      </c>
      <c r="AB17" s="606" t="e">
        <f ca="1">VLOOKUP(AA17,AB5:AI9,3,TRUE)</f>
        <v>#N/A</v>
      </c>
      <c r="AC17" s="607" t="e">
        <f ca="1">ROUNDDOWN(AA17*AB17,0)</f>
        <v>#N/A</v>
      </c>
      <c r="AD17" s="608" t="e">
        <f ca="1">VLOOKUP(AA17,AB5:AI9,4,TRUE)</f>
        <v>#N/A</v>
      </c>
      <c r="AE17" s="609">
        <f>IF(AA17=0,0,IF(AC17-AD17&lt;0,0,AC17-AD17))</f>
        <v>0</v>
      </c>
      <c r="AG17" s="2341">
        <f>SUM(AO9:AP11,AO14:AP15)+申告書!BZ2</f>
        <v>0</v>
      </c>
      <c r="AH17" s="2279"/>
      <c r="AM17" s="433"/>
      <c r="AN17" s="610"/>
      <c r="AQ17" s="611"/>
      <c r="AR17" s="611"/>
      <c r="AS17" s="2344" t="e">
        <f>SUM(AS9:AT16)</f>
        <v>#N/A</v>
      </c>
      <c r="AT17" s="2344"/>
      <c r="AW17" s="612">
        <v>24000001</v>
      </c>
      <c r="AX17" s="613">
        <v>24500000</v>
      </c>
      <c r="AY17" s="614">
        <v>290000</v>
      </c>
      <c r="AZ17" s="423" t="e">
        <f>IF(AND($AO$16&gt;=AW17,$AO$16&lt;AX17),AY17,"")</f>
        <v>#N/A</v>
      </c>
      <c r="BR17" s="227" t="s">
        <v>326</v>
      </c>
      <c r="BS17" s="615" t="s">
        <v>386</v>
      </c>
    </row>
    <row r="18" spans="2:71" ht="18" customHeight="1" thickBot="1">
      <c r="B18" s="434" t="str">
        <f>$C$4&amp;-12</f>
        <v>28-12</v>
      </c>
      <c r="C18" s="616">
        <v>15000001</v>
      </c>
      <c r="D18" s="617"/>
      <c r="E18" s="618" t="s">
        <v>546</v>
      </c>
      <c r="F18" s="619">
        <v>1</v>
      </c>
      <c r="G18" s="620">
        <v>-2450000</v>
      </c>
      <c r="H18" s="513"/>
      <c r="I18" s="422">
        <v>13</v>
      </c>
      <c r="J18" s="593" t="e">
        <f>IF(VLOOKUP($D$1&amp;-13,$B$4:$H$103,2,FALSE)=0,"",VLOOKUP($D$1&amp;-13,$B$4:$H$103,2,FALSE))</f>
        <v>#N/A</v>
      </c>
      <c r="K18" s="594" t="e">
        <f>IF(VLOOKUP($D$1&amp;-13,$B$4:$H$103,3,FALSE)=0,"",VLOOKUP($D$1&amp;-13,$B$4:$H$103,3,FALSE)-1)</f>
        <v>#N/A</v>
      </c>
      <c r="L18" s="483" t="e">
        <f>IF(VLOOKUP($D$1&amp;-13,$B$4:$H$103,4,FALSE)="〇",4000,1)</f>
        <v>#N/A</v>
      </c>
      <c r="M18" s="484" t="e">
        <f>IF(VLOOKUP($D$1&amp;-13,$B$4:$H$103,4,FALSE)="〇",4000,1)</f>
        <v>#N/A</v>
      </c>
      <c r="N18" s="484" t="e">
        <f>IF(VLOOKUP($D$1&amp;-13,$B$4:$H$103,5,FALSE)&gt;1,VLOOKUP($D$1&amp;-13,$B$4:$H$103,5,FALSE)*0.01,VLOOKUP($D$1&amp;-13,$B$4:$H$103,5,FALSE))</f>
        <v>#N/A</v>
      </c>
      <c r="O18" s="485" t="e">
        <f>VLOOKUP($D$1&amp;-13,$B$4:$H$103,6,FALSE)</f>
        <v>#N/A</v>
      </c>
      <c r="P18" s="471"/>
      <c r="Q18" s="499" t="str">
        <f>$R$5&amp;-2&amp;-5</f>
        <v>31-2-5</v>
      </c>
      <c r="R18" s="621"/>
      <c r="S18" s="555"/>
      <c r="T18" s="622"/>
      <c r="U18" s="623"/>
      <c r="V18" s="504"/>
      <c r="W18" s="456"/>
      <c r="X18" s="456"/>
      <c r="Y18" s="457"/>
      <c r="Z18" s="585" t="s">
        <v>584</v>
      </c>
      <c r="AA18" s="518">
        <f>入力シート!G22</f>
        <v>0</v>
      </c>
      <c r="AB18" s="624" t="e">
        <f ca="1">IF(AG17&lt;AD3,VLOOKUP(AA18,AB5:AI9,3,TRUE),IF(AND(AG17&gt;=AF3,AG17&lt;=AG3),VLOOKUP(AA18,AB5:AI9,5,TRUE),IF(AG17&gt;AH3,VLOOKUP(AA18,AB5:AI9,7,TRUE))))</f>
        <v>#N/A</v>
      </c>
      <c r="AC18" s="624" t="e">
        <f ca="1">ROUNDDOWN(AA18*AB18,0)</f>
        <v>#N/A</v>
      </c>
      <c r="AD18" s="624" t="e">
        <f ca="1">IF(AG17&lt;=AD3,VLOOKUP(AA18,AB5:AI9,4,TRUE),IF(AND(AG17&gt;AF3,AG17&lt;=AG3),VLOOKUP(AA18,AB5:AI9,6,TRUE),IF(AG17&gt;AH3,VLOOKUP(AA18,AB5:AI9,8,TRUE))))</f>
        <v>#N/A</v>
      </c>
      <c r="AE18" s="625">
        <f>IF(AA18=0,0,IF(AC18-AD18&lt;0,0,AC18-AD18))</f>
        <v>0</v>
      </c>
      <c r="AG18" s="2342"/>
      <c r="AH18" s="2343"/>
      <c r="AM18" s="433"/>
      <c r="AN18" s="433"/>
      <c r="AQ18" s="433"/>
      <c r="AS18" s="433"/>
      <c r="AW18" s="612">
        <v>24500001</v>
      </c>
      <c r="AX18" s="613">
        <v>25000000</v>
      </c>
      <c r="AY18" s="614">
        <v>150000</v>
      </c>
      <c r="AZ18" s="423" t="e">
        <f>IF(AND($AO$16&gt;=AW18,$AO$16&lt;AX18),AY18,"")</f>
        <v>#N/A</v>
      </c>
      <c r="BC18" s="523" t="s">
        <v>244</v>
      </c>
      <c r="BD18" s="211" t="s">
        <v>259</v>
      </c>
      <c r="BE18" s="211" t="s">
        <v>384</v>
      </c>
      <c r="BF18" s="626" t="s">
        <v>382</v>
      </c>
      <c r="BR18" s="209" t="str">
        <f>IF(入力シート!$G$8="","",IF(AND(入力シート!$C$8="男",OR(入力シート!P1=2,入力シート!P1=1,入力シート!P1="30",入力シート!P1="29",入力シート!P1="28",入力シート!P1="27")),換算!BS10,IF(AND(入力シート!$C$8="女",OR(入力シート!P1=2,入力シート!P1=1,入力シート!P1="30",入力シート!P1="29",入力シート!P1="28",入力シート!P1="27")),換算!BS11,IF(AND(OR(入力シート!P1=3,入力シート!P1=4,入力シート!$P$1=5),入力シート!$C$8="男"),換算!BS13,IF(AND(OR(入力シート!P1=3,入力シート!P1=4,入力シート!$P$1=5),入力シート!$C$8="女"),換算!BS14,)))))</f>
        <v/>
      </c>
      <c r="BS18" s="627" t="str">
        <f>IF(OR(BR18="",BR18="該当なし",BR18="対象外"),"",IF(BR18="ひとり親",300000,IF(BR18="特寡",300000,260000)))</f>
        <v/>
      </c>
    </row>
    <row r="19" spans="2:71" ht="18" customHeight="1" thickBot="1">
      <c r="B19" s="434"/>
      <c r="C19" s="522"/>
      <c r="D19" s="522"/>
      <c r="E19" s="628"/>
      <c r="F19" s="628"/>
      <c r="G19" s="629"/>
      <c r="H19" s="465"/>
      <c r="I19" s="422">
        <v>14</v>
      </c>
      <c r="J19" s="593" t="e">
        <f>IF(VLOOKUP($D$1&amp;-14,$B$4:$H$103,2,FALSE)=0,"",VLOOKUP($D$1&amp;-14,$B$4:$H$103,2,FALSE))</f>
        <v>#N/A</v>
      </c>
      <c r="K19" s="594" t="e">
        <f>IF(VLOOKUP($D$1&amp;-14,$B$4:$H$103,3,FALSE)=0,"",VLOOKUP($D$1&amp;-14,$B$4:$H$103,3,FALSE)-1)</f>
        <v>#N/A</v>
      </c>
      <c r="L19" s="483" t="e">
        <f>IF(VLOOKUP($D$1&amp;-14,$B$4:$H$103,4,FALSE)="〇",4000,1)</f>
        <v>#N/A</v>
      </c>
      <c r="M19" s="484" t="e">
        <f>IF(VLOOKUP($D$1&amp;-14,$B$4:$H$103,4,FALSE)="〇",4000,1)</f>
        <v>#N/A</v>
      </c>
      <c r="N19" s="484" t="e">
        <f>IF(VLOOKUP($D$1&amp;-14,$B$4:$H$103,5,FALSE)&gt;1,VLOOKUP($D$1&amp;-14,$B$4:$H$103,5,FALSE)*0.01,VLOOKUP($D$1&amp;-14,$B$4:$H$103,5,FALSE))</f>
        <v>#N/A</v>
      </c>
      <c r="O19" s="485" t="e">
        <f>VLOOKUP($D$1&amp;-14,$B$4:$H$103,6,FALSE)</f>
        <v>#N/A</v>
      </c>
      <c r="P19" s="471"/>
      <c r="Q19" s="499"/>
      <c r="R19" s="456"/>
      <c r="S19" s="456"/>
      <c r="T19" s="456"/>
      <c r="U19" s="456"/>
      <c r="V19" s="456"/>
      <c r="W19" s="456"/>
      <c r="X19" s="456"/>
      <c r="Y19" s="457"/>
      <c r="Z19" s="585" t="s">
        <v>621</v>
      </c>
      <c r="AA19" s="586" t="s">
        <v>582</v>
      </c>
      <c r="AB19" s="630"/>
      <c r="AC19" s="630"/>
      <c r="AD19" s="631"/>
      <c r="AE19" s="631"/>
      <c r="AG19" s="632" t="s">
        <v>587</v>
      </c>
      <c r="AM19" s="633"/>
      <c r="AN19" s="633"/>
      <c r="AO19" s="465"/>
      <c r="AP19" s="465"/>
      <c r="AQ19" s="634"/>
      <c r="AR19" s="635"/>
      <c r="AS19" s="465"/>
      <c r="AW19" s="636">
        <v>25000001</v>
      </c>
      <c r="AX19" s="637"/>
      <c r="AY19" s="638">
        <v>0</v>
      </c>
      <c r="AZ19" s="423" t="e">
        <f>IF(AND($AO$16&gt;=AW19,$AO$16&lt;AX19),AY19,"")</f>
        <v>#N/A</v>
      </c>
      <c r="BC19" s="639" t="s">
        <v>217</v>
      </c>
      <c r="BD19" s="640" t="str">
        <f>入力シート!C72</f>
        <v/>
      </c>
      <c r="BE19" s="641" t="str">
        <f>IF(BD19="","",IF(BD19&lt;0,0,MIN(50000,BD19)))</f>
        <v/>
      </c>
      <c r="BF19" s="2321" t="str">
        <f>IF(AND(BE19="",BE20=""),"",MIN(SUM(BE19,BE20),50000))</f>
        <v/>
      </c>
    </row>
    <row r="20" spans="2:71" ht="18" customHeight="1" thickBot="1">
      <c r="B20" s="434">
        <f>C20</f>
        <v>29</v>
      </c>
      <c r="C20" s="642">
        <v>29</v>
      </c>
      <c r="D20" s="615"/>
      <c r="E20" s="628"/>
      <c r="F20" s="643"/>
      <c r="G20" s="644"/>
      <c r="H20" s="604"/>
      <c r="I20" s="422">
        <v>15</v>
      </c>
      <c r="J20" s="593" t="e">
        <f>IF(VLOOKUP($D$1&amp;-15,$B$4:$H$103,2,FALSE)=0,"",VLOOKUP($D$1&amp;-15,$B$4:$H$103,2,FALSE))</f>
        <v>#N/A</v>
      </c>
      <c r="K20" s="594" t="e">
        <f>IF(VLOOKUP($D$1&amp;-15,$B$4:$H$103,3,FALSE)=0,"",VLOOKUP($D$1&amp;-15,$B$4:$H$103,3,FALSE)-1)</f>
        <v>#N/A</v>
      </c>
      <c r="L20" s="483" t="e">
        <f>IF(VLOOKUP($D$1&amp;-15,$B$4:$H$103,4,FALSE)="〇",4000,1)</f>
        <v>#N/A</v>
      </c>
      <c r="M20" s="484" t="e">
        <f>IF(VLOOKUP($D$1&amp;-15,$B$4:$H$103,4,FALSE)="〇",4000,1)</f>
        <v>#N/A</v>
      </c>
      <c r="N20" s="484" t="e">
        <f>IF(VLOOKUP($D$1&amp;-15,$B$4:$H$103,5,FALSE)&gt;1,VLOOKUP($D$1&amp;-15,$B$4:$H$103,5,FALSE)*0.01,VLOOKUP($D$1&amp;-15,$B$4:$H$103,5,FALSE))</f>
        <v>#N/A</v>
      </c>
      <c r="O20" s="485" t="e">
        <f>VLOOKUP($D$1&amp;-15,$B$4:$H$103,6,FALSE)</f>
        <v>#N/A</v>
      </c>
      <c r="P20" s="471"/>
      <c r="Q20" s="645" t="s">
        <v>645</v>
      </c>
      <c r="R20" s="453">
        <v>3</v>
      </c>
      <c r="S20" s="456" t="s">
        <v>538</v>
      </c>
      <c r="T20" s="2294" t="s">
        <v>570</v>
      </c>
      <c r="U20" s="2295"/>
      <c r="V20" s="2295"/>
      <c r="W20" s="2295"/>
      <c r="X20" s="2295"/>
      <c r="Y20" s="2296"/>
      <c r="Z20" s="585" t="s">
        <v>583</v>
      </c>
      <c r="AA20" s="646">
        <f>入力シート!G22</f>
        <v>0</v>
      </c>
      <c r="AB20" s="647" t="e">
        <f ca="1">VLOOKUP(AA20,AB10:AI14,3,TRUE)</f>
        <v>#N/A</v>
      </c>
      <c r="AC20" s="647" t="e">
        <f ca="1">ROUNDDOWN(AA20*AB20,0)</f>
        <v>#N/A</v>
      </c>
      <c r="AD20" s="648" t="e">
        <f ca="1">VLOOKUP(AA20,AB10:AI14,4,TRUE)</f>
        <v>#N/A</v>
      </c>
      <c r="AE20" s="649">
        <f>IF(AA20=0,0,IF(AC20-AD20&lt;0,0,AC20-AD20))</f>
        <v>0</v>
      </c>
      <c r="AG20" s="2297" t="e">
        <f ca="1">IF(AND($Y$1="☆",$AC$32="×"),$AE$17,IF(AND($Y$1="☆",$AC$32="〇"),$AE$18,IF(AND($Y$1="★",$AC$32="×"),$AE$20,IF(AND($Y$1="★",$AC$32="〇"),$AE$21,""))))</f>
        <v>#N/A</v>
      </c>
      <c r="AH20" s="2298"/>
      <c r="AM20" s="465"/>
      <c r="AN20" s="465"/>
      <c r="AO20" s="465"/>
      <c r="AP20" s="465"/>
      <c r="AQ20" s="465"/>
      <c r="AR20" s="465"/>
      <c r="AS20" s="465"/>
      <c r="AY20" s="423" t="s">
        <v>631</v>
      </c>
      <c r="AZ20" s="423" t="e">
        <f>SUM(AZ16:AZ19)</f>
        <v>#N/A</v>
      </c>
      <c r="BC20" s="650" t="s">
        <v>293</v>
      </c>
      <c r="BD20" s="651" t="str">
        <f>入力シート!E72</f>
        <v/>
      </c>
      <c r="BE20" s="652" t="str">
        <f>IF(BD20="","",IF(BD20&lt;0,0,IF(BD20&lt;=10000,BD20,IF(AND(BD20&gt;=10001,BD20&lt;=20000),ROUNDUP(BD20/2,0)+5000,15000))))</f>
        <v/>
      </c>
      <c r="BF20" s="2322"/>
    </row>
    <row r="21" spans="2:71" ht="18" customHeight="1" thickBot="1">
      <c r="B21" s="434" t="s">
        <v>543</v>
      </c>
      <c r="C21" s="2301" t="s">
        <v>228</v>
      </c>
      <c r="D21" s="2302"/>
      <c r="E21" s="2303" t="s">
        <v>539</v>
      </c>
      <c r="F21" s="2305" t="s">
        <v>540</v>
      </c>
      <c r="G21" s="2307" t="s">
        <v>541</v>
      </c>
      <c r="H21" s="445"/>
      <c r="I21" s="422">
        <v>16</v>
      </c>
      <c r="J21" s="593" t="e">
        <f>IF(VLOOKUP($D$1&amp;-16,$B$4:$H$103,2,FALSE)=0,"",VLOOKUP($D$1&amp;-16,$B$4:$H$103,2,FALSE))</f>
        <v>#N/A</v>
      </c>
      <c r="K21" s="594" t="e">
        <f>IF(VLOOKUP($D$1&amp;-16,$B$4:$H$103,3,FALSE)=0,"",VLOOKUP($D$1&amp;-16,$B$4:$H$103,3,FALSE)-1)</f>
        <v>#N/A</v>
      </c>
      <c r="L21" s="483" t="e">
        <f>IF(VLOOKUP($D$1&amp;-16,$B$4:$H$103,4,FALSE)="〇",4000,1)</f>
        <v>#N/A</v>
      </c>
      <c r="M21" s="484" t="e">
        <f>IF(VLOOKUP($D$1&amp;-16,$B$4:$H$103,4,FALSE)="〇",4000,1)</f>
        <v>#N/A</v>
      </c>
      <c r="N21" s="484" t="e">
        <f>IF(VLOOKUP($D$1&amp;-16,$B$4:$H$103,5,FALSE)&gt;1,VLOOKUP($D$1&amp;-16,$B$4:$H$103,5,FALSE)*0.01,VLOOKUP($D$1&amp;-16,$B$4:$H$103,5,FALSE))</f>
        <v>#N/A</v>
      </c>
      <c r="O21" s="485" t="e">
        <f>VLOOKUP($D$1&amp;-16,$B$4:$H$103,6,FALSE)</f>
        <v>#N/A</v>
      </c>
      <c r="P21" s="471"/>
      <c r="Q21" s="653" t="str">
        <f>$R$20&amp;"-0"</f>
        <v>3-0</v>
      </c>
      <c r="R21" s="2313" t="s">
        <v>569</v>
      </c>
      <c r="S21" s="2314"/>
      <c r="T21" s="2311">
        <v>10000000</v>
      </c>
      <c r="U21" s="2312"/>
      <c r="V21" s="947">
        <v>10000000</v>
      </c>
      <c r="W21" s="948">
        <v>20000000</v>
      </c>
      <c r="X21" s="2317">
        <v>20000000</v>
      </c>
      <c r="Y21" s="2318"/>
      <c r="Z21" s="654" t="s">
        <v>585</v>
      </c>
      <c r="AA21" s="520">
        <f>入力シート!G22</f>
        <v>0</v>
      </c>
      <c r="AB21" s="655" t="e">
        <f ca="1">IF(AG17&lt;AD3,VLOOKUP(AA21,AB10:AI14,3,TRUE),IF(AND(AG17&gt;=AF3,AG17&lt;=AG3),VLOOKUP(AA21,AB10:AI14,5,TRUE),IF(AG17&gt;AH3,VLOOKUP(AA21,AB10:AI14,7,TRUE))))</f>
        <v>#N/A</v>
      </c>
      <c r="AC21" s="655" t="e">
        <f ca="1">ROUNDDOWN(AA21*AB21,0)</f>
        <v>#N/A</v>
      </c>
      <c r="AD21" s="655" t="e">
        <f ca="1">IF(AG17&lt;=AD3,VLOOKUP(AA21,AB10:AI14,4,TRUE),IF(AND(AG17&gt;AF3,AG17&lt;=AG3),VLOOKUP(AA21,AB10:AI14,6,TRUE),IF(AG17&gt;AH3,VLOOKUP(AA21,AB10:AI14,8,TRUE))))</f>
        <v>#N/A</v>
      </c>
      <c r="AE21" s="656">
        <f>IF(AA21=0,0,IF(AC21-AD21&lt;0,0,AC21-AD21))</f>
        <v>0</v>
      </c>
      <c r="AG21" s="2299"/>
      <c r="AH21" s="2300"/>
      <c r="AM21" s="465"/>
      <c r="AN21" s="465"/>
      <c r="AO21" s="465"/>
      <c r="AP21" s="465"/>
      <c r="AQ21" s="465"/>
      <c r="AR21" s="465"/>
      <c r="AS21" s="465"/>
      <c r="BC21" s="657"/>
      <c r="BD21" s="658"/>
      <c r="BE21" s="659" t="s">
        <v>385</v>
      </c>
      <c r="BF21" s="660" t="s">
        <v>383</v>
      </c>
    </row>
    <row r="22" spans="2:71" ht="18" customHeight="1" thickBot="1">
      <c r="B22" s="434"/>
      <c r="C22" s="463" t="s">
        <v>545</v>
      </c>
      <c r="D22" s="464" t="s">
        <v>544</v>
      </c>
      <c r="E22" s="2304"/>
      <c r="F22" s="2306"/>
      <c r="G22" s="2308"/>
      <c r="H22" s="465"/>
      <c r="I22" s="422">
        <v>17</v>
      </c>
      <c r="J22" s="661" t="e">
        <f>IF(VLOOKUP($D$1&amp;-17,$B$4:$H$103,2,FALSE)=0,"",VLOOKUP($D$1&amp;-17,$B$4:$H$103,2,FALSE))</f>
        <v>#N/A</v>
      </c>
      <c r="K22" s="662" t="e">
        <f>IF(VLOOKUP($D$1&amp;-17,$B$4:$H$103,3,FALSE)=0,"",VLOOKUP($D$1&amp;-17,$B$4:$H$103,3,FALSE)-1)</f>
        <v>#N/A</v>
      </c>
      <c r="L22" s="663" t="e">
        <f>IF(VLOOKUP($D$1&amp;-17,$B$4:$H$103,4,FALSE)="〇",4000,1)</f>
        <v>#N/A</v>
      </c>
      <c r="M22" s="664" t="e">
        <f>IF(VLOOKUP($D$1&amp;-17,$B$4:$H$103,4,FALSE)="〇",4000,1)</f>
        <v>#N/A</v>
      </c>
      <c r="N22" s="664" t="e">
        <f>IF(VLOOKUP($D$1&amp;-17,$B$4:$H$103,5,FALSE)&gt;1,VLOOKUP($D$1&amp;-17,$B$4:$H$103,5,FALSE)*0.01,VLOOKUP($D$1&amp;-17,$B$4:$H$103,5,FALSE))</f>
        <v>#N/A</v>
      </c>
      <c r="O22" s="665" t="e">
        <f>VLOOKUP($D$1&amp;-17,$B$4:$H$103,6,FALSE)</f>
        <v>#N/A</v>
      </c>
      <c r="P22" s="471"/>
      <c r="Q22" s="666" t="e">
        <f ca="1">$X$3</f>
        <v>#N/A</v>
      </c>
      <c r="R22" s="667" t="s">
        <v>545</v>
      </c>
      <c r="S22" s="668" t="s">
        <v>544</v>
      </c>
      <c r="T22" s="669" t="s">
        <v>568</v>
      </c>
      <c r="U22" s="670" t="s">
        <v>537</v>
      </c>
      <c r="V22" s="670" t="s">
        <v>568</v>
      </c>
      <c r="W22" s="670" t="s">
        <v>537</v>
      </c>
      <c r="X22" s="670" t="s">
        <v>568</v>
      </c>
      <c r="Y22" s="668" t="s">
        <v>537</v>
      </c>
      <c r="Z22" s="671"/>
      <c r="AC22" s="672"/>
      <c r="AD22" s="673"/>
      <c r="AM22" s="465"/>
      <c r="AN22" s="465"/>
      <c r="AO22" s="465"/>
      <c r="AP22" s="465"/>
      <c r="AQ22" s="465"/>
      <c r="AR22" s="465"/>
      <c r="AS22" s="465"/>
      <c r="BC22" s="657"/>
      <c r="BD22" s="658"/>
      <c r="BE22" s="658" t="str">
        <f>IF(BD19="","",IF(BD19&lt;0,0,MIN(25000,ROUNDUP(BD19/2,0))))</f>
        <v/>
      </c>
      <c r="BF22" s="2329" t="str">
        <f>IF(AND(BE22="",BE23=""),"",MIN(SUM(BE22,BE23),25000))</f>
        <v/>
      </c>
    </row>
    <row r="23" spans="2:71" ht="18" customHeight="1" thickBot="1">
      <c r="B23" s="434" t="str">
        <f>$C$20&amp;-"1"</f>
        <v>29-1</v>
      </c>
      <c r="C23" s="476">
        <v>0</v>
      </c>
      <c r="D23" s="477">
        <v>650000</v>
      </c>
      <c r="E23" s="478" t="s">
        <v>546</v>
      </c>
      <c r="F23" s="479">
        <v>1</v>
      </c>
      <c r="G23" s="480" t="str">
        <f>"-"&amp;J25</f>
        <v>-0</v>
      </c>
      <c r="H23" s="465"/>
      <c r="Q23" s="653" t="str">
        <f>$R$20&amp;-1&amp;-1</f>
        <v>3-1-1</v>
      </c>
      <c r="R23" s="674"/>
      <c r="S23" s="675">
        <v>1300000</v>
      </c>
      <c r="T23" s="676">
        <v>1</v>
      </c>
      <c r="U23" s="677">
        <v>600000</v>
      </c>
      <c r="V23" s="677">
        <v>1</v>
      </c>
      <c r="W23" s="677">
        <v>500000</v>
      </c>
      <c r="X23" s="677">
        <v>1</v>
      </c>
      <c r="Y23" s="678">
        <v>400000</v>
      </c>
      <c r="Z23" s="679"/>
      <c r="AA23" s="2325" t="s">
        <v>572</v>
      </c>
      <c r="AB23" s="2323" t="s">
        <v>574</v>
      </c>
      <c r="AC23" s="2339" t="s">
        <v>571</v>
      </c>
      <c r="AD23" s="2373" t="s">
        <v>651</v>
      </c>
      <c r="AE23" s="2371" t="s">
        <v>652</v>
      </c>
      <c r="AM23" s="680"/>
      <c r="AN23" s="680"/>
      <c r="AO23" s="680"/>
      <c r="AP23" s="680"/>
      <c r="AQ23" s="633"/>
      <c r="AR23" s="633"/>
      <c r="AS23" s="590"/>
      <c r="AT23" s="433"/>
      <c r="AU23" s="433"/>
      <c r="AV23" s="681"/>
      <c r="BC23" s="527"/>
      <c r="BD23" s="440"/>
      <c r="BE23" s="682" t="str">
        <f>IF(BD20="","",IF(BD20&lt;0,0,IF(BD20&lt;=5000,BD20,IF(AND(BD20&gt;=5001,BD20&lt;=15000),ROUNDUP(BD20/2,0)+2500,10000))))</f>
        <v/>
      </c>
      <c r="BF23" s="2329"/>
    </row>
    <row r="24" spans="2:71" ht="18" customHeight="1" thickBot="1">
      <c r="B24" s="434" t="str">
        <f>$C$20&amp;-2</f>
        <v>29-2</v>
      </c>
      <c r="C24" s="494">
        <f t="shared" ref="C24:C33" si="2">D23</f>
        <v>650000</v>
      </c>
      <c r="D24" s="495">
        <v>1619000</v>
      </c>
      <c r="E24" s="510" t="s">
        <v>546</v>
      </c>
      <c r="F24" s="511">
        <v>1</v>
      </c>
      <c r="G24" s="512">
        <v>-650000</v>
      </c>
      <c r="H24" s="513"/>
      <c r="J24" s="683" t="s">
        <v>547</v>
      </c>
      <c r="K24" s="684" t="s">
        <v>548</v>
      </c>
      <c r="L24" s="685" t="s">
        <v>549</v>
      </c>
      <c r="M24" s="685" t="s">
        <v>550</v>
      </c>
      <c r="N24" s="686" t="s">
        <v>551</v>
      </c>
      <c r="Q24" s="653" t="str">
        <f>$R$20&amp;-1&amp;-2</f>
        <v>3-1-2</v>
      </c>
      <c r="R24" s="687">
        <f>S23</f>
        <v>1300000</v>
      </c>
      <c r="S24" s="688">
        <v>4100000</v>
      </c>
      <c r="T24" s="689">
        <v>75</v>
      </c>
      <c r="U24" s="690">
        <v>275000</v>
      </c>
      <c r="V24" s="690">
        <v>75</v>
      </c>
      <c r="W24" s="690">
        <v>175000</v>
      </c>
      <c r="X24" s="690">
        <v>75</v>
      </c>
      <c r="Y24" s="691">
        <v>75000</v>
      </c>
      <c r="Z24" s="679"/>
      <c r="AA24" s="2326"/>
      <c r="AB24" s="2324"/>
      <c r="AC24" s="2340"/>
      <c r="AD24" s="2374"/>
      <c r="AE24" s="2372"/>
      <c r="AM24" s="692"/>
      <c r="AN24" s="692"/>
      <c r="AO24" s="692"/>
      <c r="AP24" s="692"/>
      <c r="AQ24" s="657"/>
      <c r="AR24" s="657"/>
      <c r="AS24" s="660"/>
      <c r="AT24" s="433"/>
      <c r="AU24" s="433"/>
      <c r="AV24" s="681"/>
    </row>
    <row r="25" spans="2:71" ht="18" customHeight="1" thickBot="1">
      <c r="B25" s="434" t="str">
        <f>$C$20&amp;-3</f>
        <v>29-3</v>
      </c>
      <c r="C25" s="509">
        <f t="shared" si="2"/>
        <v>1619000</v>
      </c>
      <c r="D25" s="495">
        <v>1620000</v>
      </c>
      <c r="E25" s="510" t="s">
        <v>546</v>
      </c>
      <c r="F25" s="511">
        <v>0</v>
      </c>
      <c r="G25" s="512">
        <v>969000</v>
      </c>
      <c r="H25" s="513"/>
      <c r="J25" s="693">
        <f>IF(入力シート!C45="",0,入力シート!C45)</f>
        <v>0</v>
      </c>
      <c r="K25" s="694" t="e">
        <f>VLOOKUP(J25,J6:O22,3,TRUE)</f>
        <v>#N/A</v>
      </c>
      <c r="L25" s="695" t="e">
        <f>VLOOKUP(J25,J6:O22,4,TRUE)</f>
        <v>#N/A</v>
      </c>
      <c r="M25" s="695" t="e">
        <f>VLOOKUP(J25,J6:O22,5,TRUE)</f>
        <v>#N/A</v>
      </c>
      <c r="N25" s="696" t="e">
        <f>VLOOKUP(J25,J6:O22,6,TRUE)</f>
        <v>#N/A</v>
      </c>
      <c r="Q25" s="653" t="str">
        <f>$R$20&amp;-1&amp;-3</f>
        <v>3-1-3</v>
      </c>
      <c r="R25" s="687">
        <f>S24</f>
        <v>4100000</v>
      </c>
      <c r="S25" s="688">
        <v>7700000</v>
      </c>
      <c r="T25" s="689">
        <v>85</v>
      </c>
      <c r="U25" s="690">
        <v>685000</v>
      </c>
      <c r="V25" s="690">
        <v>85</v>
      </c>
      <c r="W25" s="690">
        <v>585000</v>
      </c>
      <c r="X25" s="690">
        <v>85</v>
      </c>
      <c r="Y25" s="691">
        <v>485000</v>
      </c>
      <c r="Z25" s="679"/>
      <c r="AA25" s="697" t="s">
        <v>649</v>
      </c>
      <c r="AB25" s="698">
        <f ca="1">INDIRECT(AA25)</f>
        <v>31</v>
      </c>
      <c r="AC25" s="699" t="s">
        <v>546</v>
      </c>
      <c r="AD25" s="700">
        <v>60</v>
      </c>
      <c r="AE25" s="701">
        <v>65</v>
      </c>
      <c r="AF25" s="672"/>
      <c r="AM25" s="702"/>
      <c r="AN25" s="702"/>
      <c r="AO25" s="702"/>
      <c r="AP25" s="702"/>
      <c r="AQ25" s="703"/>
      <c r="AR25" s="590"/>
      <c r="AS25" s="590"/>
      <c r="AT25" s="433"/>
      <c r="AU25" s="433"/>
      <c r="AV25" s="681"/>
    </row>
    <row r="26" spans="2:71" ht="18" customHeight="1">
      <c r="B26" s="434" t="str">
        <f>$C$20&amp;-4</f>
        <v>29-4</v>
      </c>
      <c r="C26" s="509">
        <f t="shared" si="2"/>
        <v>1620000</v>
      </c>
      <c r="D26" s="495">
        <v>1622000</v>
      </c>
      <c r="E26" s="510" t="s">
        <v>546</v>
      </c>
      <c r="F26" s="511">
        <v>0</v>
      </c>
      <c r="G26" s="512">
        <v>970000</v>
      </c>
      <c r="H26" s="513"/>
      <c r="J26" s="456"/>
      <c r="K26" s="684" t="s">
        <v>687</v>
      </c>
      <c r="L26" s="685" t="s">
        <v>688</v>
      </c>
      <c r="M26" s="685" t="s">
        <v>689</v>
      </c>
      <c r="N26" s="686" t="s">
        <v>690</v>
      </c>
      <c r="O26" s="704"/>
      <c r="P26" s="705"/>
      <c r="Q26" s="706" t="str">
        <f>$R$20&amp;-1&amp;-4</f>
        <v>3-1-4</v>
      </c>
      <c r="R26" s="707">
        <f t="shared" ref="R26:R27" si="3">S25</f>
        <v>7700000</v>
      </c>
      <c r="S26" s="708">
        <v>10000000</v>
      </c>
      <c r="T26" s="709">
        <v>95</v>
      </c>
      <c r="U26" s="710">
        <v>1455000</v>
      </c>
      <c r="V26" s="710">
        <v>95</v>
      </c>
      <c r="W26" s="690">
        <v>1355000</v>
      </c>
      <c r="X26" s="710">
        <v>95</v>
      </c>
      <c r="Y26" s="691">
        <v>1255000</v>
      </c>
      <c r="Z26" s="679"/>
      <c r="AA26" s="711" t="s">
        <v>573</v>
      </c>
      <c r="AB26" s="712">
        <f ca="1">INDIRECT(AA26)</f>
        <v>3</v>
      </c>
      <c r="AC26" s="713" t="s">
        <v>528</v>
      </c>
      <c r="AD26" s="714">
        <v>60</v>
      </c>
      <c r="AE26" s="715">
        <v>65</v>
      </c>
      <c r="AF26" s="672"/>
      <c r="AM26" s="702"/>
      <c r="AN26" s="702"/>
      <c r="AO26" s="702"/>
      <c r="AP26" s="702"/>
      <c r="AQ26" s="703"/>
      <c r="AR26" s="590"/>
      <c r="AS26" s="590"/>
      <c r="AT26" s="433"/>
      <c r="AU26" s="433"/>
      <c r="AV26" s="681"/>
    </row>
    <row r="27" spans="2:71" ht="18" customHeight="1" thickBot="1">
      <c r="B27" s="434" t="str">
        <f>$C$20&amp;-5</f>
        <v>29-5</v>
      </c>
      <c r="C27" s="509">
        <f t="shared" si="2"/>
        <v>1622000</v>
      </c>
      <c r="D27" s="495">
        <v>1624000</v>
      </c>
      <c r="E27" s="510" t="s">
        <v>546</v>
      </c>
      <c r="F27" s="511">
        <v>0</v>
      </c>
      <c r="G27" s="512">
        <v>972000</v>
      </c>
      <c r="H27" s="513"/>
      <c r="J27" s="716"/>
      <c r="K27" s="717" t="e">
        <f>ROUNDDOWN(J25/K25,0)</f>
        <v>#N/A</v>
      </c>
      <c r="L27" s="718" t="e">
        <f>ROUNDDOWN(K27*L25,0)</f>
        <v>#N/A</v>
      </c>
      <c r="M27" s="718" t="e">
        <f>ROUNDDOWN(L27*M25,0)</f>
        <v>#N/A</v>
      </c>
      <c r="N27" s="719" t="e">
        <f>M27+N25</f>
        <v>#N/A</v>
      </c>
      <c r="O27" s="720"/>
      <c r="P27" s="721"/>
      <c r="Q27" s="653" t="str">
        <f>$R$20&amp;-1&amp;-5</f>
        <v>3-1-5</v>
      </c>
      <c r="R27" s="722">
        <f t="shared" si="3"/>
        <v>10000000</v>
      </c>
      <c r="S27" s="723">
        <v>0</v>
      </c>
      <c r="T27" s="724">
        <v>1</v>
      </c>
      <c r="U27" s="725">
        <v>1955000</v>
      </c>
      <c r="V27" s="726">
        <v>1</v>
      </c>
      <c r="W27" s="727">
        <v>1855000</v>
      </c>
      <c r="X27" s="726">
        <v>1</v>
      </c>
      <c r="Y27" s="728">
        <v>1755000</v>
      </c>
      <c r="Z27" s="679"/>
      <c r="AA27" s="711"/>
      <c r="AB27" s="712" t="e">
        <f t="shared" ref="AB27:AB30" ca="1" si="4">INDIRECT(AA27)</f>
        <v>#REF!</v>
      </c>
      <c r="AC27" s="713"/>
      <c r="AD27" s="729"/>
      <c r="AE27" s="730"/>
      <c r="AF27" s="672"/>
      <c r="AM27" s="702"/>
      <c r="AN27" s="702"/>
      <c r="AO27" s="702"/>
      <c r="AP27" s="702"/>
      <c r="AQ27" s="703"/>
      <c r="AR27" s="590"/>
      <c r="AS27" s="590"/>
      <c r="AT27" s="731"/>
      <c r="AU27" s="731"/>
      <c r="AV27" s="732"/>
    </row>
    <row r="28" spans="2:71" ht="18" customHeight="1" thickBot="1">
      <c r="B28" s="434" t="str">
        <f>$C$20&amp;-6</f>
        <v>29-6</v>
      </c>
      <c r="C28" s="509">
        <f t="shared" si="2"/>
        <v>1624000</v>
      </c>
      <c r="D28" s="495">
        <v>1628000</v>
      </c>
      <c r="E28" s="510" t="s">
        <v>546</v>
      </c>
      <c r="F28" s="511">
        <v>0</v>
      </c>
      <c r="G28" s="512">
        <v>974000</v>
      </c>
      <c r="H28" s="513"/>
      <c r="Q28" s="733" t="e">
        <f ca="1">$X$3</f>
        <v>#N/A</v>
      </c>
      <c r="R28" s="734" t="s">
        <v>545</v>
      </c>
      <c r="S28" s="735" t="s">
        <v>544</v>
      </c>
      <c r="T28" s="736" t="s">
        <v>568</v>
      </c>
      <c r="U28" s="737" t="s">
        <v>537</v>
      </c>
      <c r="V28" s="737" t="s">
        <v>568</v>
      </c>
      <c r="W28" s="737" t="s">
        <v>537</v>
      </c>
      <c r="X28" s="737" t="s">
        <v>568</v>
      </c>
      <c r="Y28" s="735" t="s">
        <v>537</v>
      </c>
      <c r="Z28" s="671"/>
      <c r="AA28" s="711"/>
      <c r="AB28" s="712" t="e">
        <f t="shared" ca="1" si="4"/>
        <v>#REF!</v>
      </c>
      <c r="AC28" s="713"/>
      <c r="AD28" s="729"/>
      <c r="AE28" s="730"/>
      <c r="AF28" s="672"/>
      <c r="AM28" s="702"/>
      <c r="AN28" s="702"/>
      <c r="AO28" s="702"/>
      <c r="AP28" s="702"/>
      <c r="AQ28" s="703"/>
      <c r="AR28" s="590"/>
      <c r="AS28" s="590"/>
      <c r="AT28" s="255"/>
      <c r="AU28" s="255"/>
      <c r="AV28" s="738"/>
    </row>
    <row r="29" spans="2:71" ht="18" customHeight="1" thickBot="1">
      <c r="B29" s="434" t="str">
        <f>$C$20&amp;-7</f>
        <v>29-7</v>
      </c>
      <c r="C29" s="509">
        <f t="shared" si="2"/>
        <v>1628000</v>
      </c>
      <c r="D29" s="495">
        <v>1800000</v>
      </c>
      <c r="E29" s="510" t="s">
        <v>528</v>
      </c>
      <c r="F29" s="511">
        <v>60</v>
      </c>
      <c r="G29" s="512">
        <v>0</v>
      </c>
      <c r="H29" s="513"/>
      <c r="J29" s="739" t="s">
        <v>737</v>
      </c>
      <c r="O29" s="740"/>
      <c r="P29" s="741"/>
      <c r="Q29" s="653" t="str">
        <f>$R$20&amp;-2&amp;-1</f>
        <v>3-2-1</v>
      </c>
      <c r="R29" s="742"/>
      <c r="S29" s="743">
        <v>3300000</v>
      </c>
      <c r="T29" s="744">
        <v>1</v>
      </c>
      <c r="U29" s="745">
        <v>1100000</v>
      </c>
      <c r="V29" s="745">
        <v>1</v>
      </c>
      <c r="W29" s="745">
        <v>1000000</v>
      </c>
      <c r="X29" s="745">
        <v>1</v>
      </c>
      <c r="Y29" s="746">
        <v>900000</v>
      </c>
      <c r="Z29" s="747"/>
      <c r="AA29" s="711"/>
      <c r="AB29" s="712" t="e">
        <f t="shared" ca="1" si="4"/>
        <v>#REF!</v>
      </c>
      <c r="AC29" s="713"/>
      <c r="AD29" s="729"/>
      <c r="AE29" s="730"/>
      <c r="AF29" s="672"/>
      <c r="AM29" s="702"/>
      <c r="AN29" s="702"/>
      <c r="AO29" s="702"/>
      <c r="AP29" s="702"/>
      <c r="AQ29" s="703"/>
      <c r="AR29" s="590"/>
      <c r="AS29" s="590"/>
      <c r="AT29" s="255"/>
      <c r="AU29" s="255"/>
      <c r="AV29" s="738"/>
    </row>
    <row r="30" spans="2:71" ht="18" customHeight="1" thickBot="1">
      <c r="B30" s="434" t="str">
        <f>$C$20&amp;-8</f>
        <v>29-8</v>
      </c>
      <c r="C30" s="509">
        <f t="shared" si="2"/>
        <v>1800000</v>
      </c>
      <c r="D30" s="495">
        <v>3600000</v>
      </c>
      <c r="E30" s="510" t="s">
        <v>528</v>
      </c>
      <c r="F30" s="511">
        <v>70</v>
      </c>
      <c r="G30" s="512">
        <v>-180000</v>
      </c>
      <c r="H30" s="513"/>
      <c r="J30" s="2319" t="s">
        <v>596</v>
      </c>
      <c r="K30" s="748"/>
      <c r="L30" s="456"/>
      <c r="M30" s="749"/>
      <c r="N30" s="749"/>
      <c r="Q30" s="653" t="str">
        <f>$R$20&amp;-2&amp;-2</f>
        <v>3-2-2</v>
      </c>
      <c r="R30" s="750">
        <f>S29</f>
        <v>3300000</v>
      </c>
      <c r="S30" s="688">
        <v>4100000</v>
      </c>
      <c r="T30" s="689">
        <v>75</v>
      </c>
      <c r="U30" s="690">
        <v>275000</v>
      </c>
      <c r="V30" s="690">
        <v>75</v>
      </c>
      <c r="W30" s="690">
        <v>175000</v>
      </c>
      <c r="X30" s="690">
        <v>75</v>
      </c>
      <c r="Y30" s="691">
        <v>75000</v>
      </c>
      <c r="Z30" s="747"/>
      <c r="AA30" s="751"/>
      <c r="AB30" s="752" t="e">
        <f t="shared" ca="1" si="4"/>
        <v>#REF!</v>
      </c>
      <c r="AC30" s="753"/>
      <c r="AD30" s="754"/>
      <c r="AE30" s="755"/>
      <c r="AF30" s="672"/>
      <c r="AM30" s="756"/>
      <c r="AN30" s="756"/>
      <c r="AO30" s="756"/>
      <c r="AP30" s="756"/>
      <c r="AQ30" s="703"/>
      <c r="AR30" s="590"/>
      <c r="AS30" s="590"/>
      <c r="AT30" s="757"/>
      <c r="AU30" s="757"/>
      <c r="AV30" s="758"/>
    </row>
    <row r="31" spans="2:71" ht="18" customHeight="1" thickBot="1">
      <c r="B31" s="434" t="str">
        <f>$C$20&amp;-9</f>
        <v>29-9</v>
      </c>
      <c r="C31" s="509">
        <f t="shared" si="2"/>
        <v>3600000</v>
      </c>
      <c r="D31" s="495">
        <v>6600000</v>
      </c>
      <c r="E31" s="510" t="s">
        <v>528</v>
      </c>
      <c r="F31" s="511">
        <v>80</v>
      </c>
      <c r="G31" s="512">
        <v>-540000</v>
      </c>
      <c r="H31" s="513"/>
      <c r="J31" s="2320"/>
      <c r="K31" s="437"/>
      <c r="L31" s="437"/>
      <c r="M31" s="759"/>
      <c r="N31" s="760"/>
      <c r="Q31" s="653" t="str">
        <f>$R$20&amp;-2&amp;-3</f>
        <v>3-2-3</v>
      </c>
      <c r="R31" s="750">
        <f t="shared" ref="R31:R33" si="5">S30</f>
        <v>4100000</v>
      </c>
      <c r="S31" s="688">
        <v>7700000</v>
      </c>
      <c r="T31" s="689">
        <v>85</v>
      </c>
      <c r="U31" s="690">
        <v>685000</v>
      </c>
      <c r="V31" s="690">
        <v>85</v>
      </c>
      <c r="W31" s="690">
        <v>585000</v>
      </c>
      <c r="X31" s="690">
        <v>85</v>
      </c>
      <c r="Y31" s="691">
        <v>485000</v>
      </c>
      <c r="Z31" s="747"/>
      <c r="AA31" s="761"/>
      <c r="AB31" s="762"/>
      <c r="AC31" s="2368" t="s">
        <v>586</v>
      </c>
      <c r="AD31" s="2369"/>
      <c r="AE31" s="2370"/>
      <c r="AM31" s="633"/>
      <c r="AN31" s="633"/>
      <c r="AO31" s="633"/>
      <c r="AP31" s="633"/>
      <c r="AQ31" s="633"/>
      <c r="AR31" s="633"/>
      <c r="AS31" s="590"/>
      <c r="AT31" s="433"/>
      <c r="AU31" s="433"/>
      <c r="AV31" s="681"/>
    </row>
    <row r="32" spans="2:71" ht="18" customHeight="1" thickBot="1">
      <c r="B32" s="434" t="str">
        <f>$C$20&amp;-10</f>
        <v>29-10</v>
      </c>
      <c r="C32" s="509">
        <f t="shared" si="2"/>
        <v>6600000</v>
      </c>
      <c r="D32" s="495">
        <v>10000000</v>
      </c>
      <c r="E32" s="510" t="s">
        <v>546</v>
      </c>
      <c r="F32" s="511">
        <v>90</v>
      </c>
      <c r="G32" s="512">
        <v>-1200000</v>
      </c>
      <c r="H32" s="513"/>
      <c r="J32" s="763" t="s">
        <v>616</v>
      </c>
      <c r="K32" s="764">
        <v>8500000</v>
      </c>
      <c r="L32" s="423" t="s">
        <v>618</v>
      </c>
      <c r="N32" s="457"/>
      <c r="Q32" s="706" t="str">
        <f>$R$20&amp;-2&amp;-4</f>
        <v>3-2-4</v>
      </c>
      <c r="R32" s="750">
        <f t="shared" si="5"/>
        <v>7700000</v>
      </c>
      <c r="S32" s="688">
        <v>10000000</v>
      </c>
      <c r="T32" s="709">
        <v>95</v>
      </c>
      <c r="U32" s="690">
        <v>1455000</v>
      </c>
      <c r="V32" s="710">
        <v>95</v>
      </c>
      <c r="W32" s="690">
        <v>1355000</v>
      </c>
      <c r="X32" s="710">
        <v>95</v>
      </c>
      <c r="Y32" s="691">
        <v>1255000</v>
      </c>
      <c r="Z32" s="747"/>
      <c r="AA32" s="761"/>
      <c r="AB32" s="762"/>
      <c r="AC32" s="765" t="e">
        <f ca="1">IF(VLOOKUP(S1,AB25:AC30,2,FALSE)="〇","〇","×")</f>
        <v>#N/A</v>
      </c>
      <c r="AD32" s="766" t="e">
        <f ca="1">VLOOKUP(換算!$S$1,$AB$25:AE30,3,FALSE)</f>
        <v>#N/A</v>
      </c>
      <c r="AE32" s="767" t="e">
        <f ca="1">VLOOKUP(換算!$S$1,AB25:$AE$30,4,FALSE)</f>
        <v>#N/A</v>
      </c>
      <c r="AR32" s="433"/>
      <c r="AS32" s="433"/>
      <c r="AT32" s="433"/>
      <c r="AU32" s="433"/>
      <c r="AV32" s="681"/>
    </row>
    <row r="33" spans="2:48" ht="18" customHeight="1" thickBot="1">
      <c r="B33" s="434" t="str">
        <f>$C$20&amp;-11</f>
        <v>29-11</v>
      </c>
      <c r="C33" s="768">
        <f t="shared" si="2"/>
        <v>10000000</v>
      </c>
      <c r="D33" s="495">
        <v>1200000</v>
      </c>
      <c r="E33" s="510" t="s">
        <v>546</v>
      </c>
      <c r="F33" s="511">
        <v>95</v>
      </c>
      <c r="G33" s="512">
        <v>-1700000</v>
      </c>
      <c r="H33" s="513"/>
      <c r="J33" s="763" t="s">
        <v>617</v>
      </c>
      <c r="N33" s="457"/>
      <c r="Q33" s="653" t="str">
        <f>$R$20&amp;-2&amp;-5</f>
        <v>3-2-5</v>
      </c>
      <c r="R33" s="769">
        <f t="shared" si="5"/>
        <v>10000000</v>
      </c>
      <c r="S33" s="770">
        <v>0</v>
      </c>
      <c r="T33" s="724">
        <v>1</v>
      </c>
      <c r="U33" s="727">
        <v>1955000</v>
      </c>
      <c r="V33" s="726">
        <v>1</v>
      </c>
      <c r="W33" s="727">
        <v>1855000</v>
      </c>
      <c r="X33" s="726">
        <v>1</v>
      </c>
      <c r="Y33" s="728">
        <v>1755000</v>
      </c>
      <c r="Z33" s="747"/>
      <c r="AA33" s="761"/>
      <c r="AB33" s="762"/>
      <c r="AC33" s="761"/>
      <c r="AD33" s="673"/>
      <c r="AR33" s="433"/>
      <c r="AS33" s="433"/>
      <c r="AT33" s="433"/>
      <c r="AU33" s="433"/>
      <c r="AV33" s="681"/>
    </row>
    <row r="34" spans="2:48" ht="18" customHeight="1" thickBot="1">
      <c r="B34" s="434" t="str">
        <f>$C$20&amp;-12</f>
        <v>29-12</v>
      </c>
      <c r="C34" s="616">
        <v>12000001</v>
      </c>
      <c r="D34" s="771"/>
      <c r="E34" s="618" t="s">
        <v>546</v>
      </c>
      <c r="F34" s="619">
        <v>1</v>
      </c>
      <c r="G34" s="620">
        <v>-2300000</v>
      </c>
      <c r="H34" s="513"/>
      <c r="J34" s="946" t="s">
        <v>625</v>
      </c>
      <c r="K34" s="772">
        <v>8500000</v>
      </c>
      <c r="L34" s="773" t="s">
        <v>624</v>
      </c>
      <c r="M34" s="456"/>
      <c r="N34" s="457"/>
      <c r="Q34" s="774"/>
      <c r="R34" s="456"/>
      <c r="S34" s="456"/>
      <c r="T34" s="456"/>
      <c r="U34" s="456"/>
      <c r="V34" s="456"/>
      <c r="W34" s="456"/>
      <c r="X34" s="456"/>
      <c r="Y34" s="457"/>
      <c r="AA34" s="775"/>
      <c r="AB34" s="762"/>
      <c r="AC34" s="775"/>
      <c r="AR34" s="433"/>
      <c r="AS34" s="433"/>
      <c r="AT34" s="433"/>
      <c r="AU34" s="433"/>
      <c r="AV34" s="681"/>
    </row>
    <row r="35" spans="2:48" ht="18" customHeight="1" thickBot="1">
      <c r="B35" s="434"/>
      <c r="C35" s="522"/>
      <c r="D35" s="522"/>
      <c r="E35" s="628"/>
      <c r="F35" s="628"/>
      <c r="G35" s="629"/>
      <c r="H35" s="465"/>
      <c r="J35" s="776"/>
      <c r="K35" s="654" t="s">
        <v>660</v>
      </c>
      <c r="L35" s="777">
        <v>10000000</v>
      </c>
      <c r="M35" s="456" t="s">
        <v>659</v>
      </c>
      <c r="N35" s="457"/>
      <c r="Q35" s="645" t="s">
        <v>645</v>
      </c>
      <c r="R35" s="453"/>
      <c r="S35" s="456"/>
      <c r="T35" s="2294" t="s">
        <v>570</v>
      </c>
      <c r="U35" s="2295"/>
      <c r="V35" s="2295"/>
      <c r="W35" s="2295"/>
      <c r="X35" s="2295"/>
      <c r="Y35" s="2296"/>
    </row>
    <row r="36" spans="2:48" ht="18" customHeight="1" thickBot="1">
      <c r="B36" s="434">
        <f>C36</f>
        <v>31</v>
      </c>
      <c r="C36" s="642">
        <v>31</v>
      </c>
      <c r="D36" s="615"/>
      <c r="E36" s="628"/>
      <c r="F36" s="643"/>
      <c r="G36" s="644"/>
      <c r="H36" s="604"/>
      <c r="J36" s="776" t="s">
        <v>619</v>
      </c>
      <c r="N36" s="457"/>
      <c r="Q36" s="653" t="str">
        <f>$R$35&amp;"-0"</f>
        <v>-0</v>
      </c>
      <c r="R36" s="2313" t="s">
        <v>569</v>
      </c>
      <c r="S36" s="2314"/>
      <c r="T36" s="2315"/>
      <c r="U36" s="2316"/>
      <c r="V36" s="778"/>
      <c r="W36" s="779"/>
      <c r="X36" s="2309"/>
      <c r="Y36" s="2310"/>
    </row>
    <row r="37" spans="2:48" ht="18" customHeight="1" thickBot="1">
      <c r="B37" s="434" t="s">
        <v>543</v>
      </c>
      <c r="C37" s="2301" t="s">
        <v>228</v>
      </c>
      <c r="D37" s="2302"/>
      <c r="E37" s="2303" t="s">
        <v>539</v>
      </c>
      <c r="F37" s="2305" t="s">
        <v>540</v>
      </c>
      <c r="G37" s="2307" t="s">
        <v>541</v>
      </c>
      <c r="H37" s="445"/>
      <c r="J37" s="776" t="s">
        <v>620</v>
      </c>
      <c r="N37" s="457"/>
      <c r="Q37" s="666" t="e">
        <f ca="1">$X$3</f>
        <v>#N/A</v>
      </c>
      <c r="R37" s="667" t="s">
        <v>545</v>
      </c>
      <c r="S37" s="668" t="s">
        <v>544</v>
      </c>
      <c r="T37" s="669" t="s">
        <v>568</v>
      </c>
      <c r="U37" s="670" t="s">
        <v>537</v>
      </c>
      <c r="V37" s="670" t="s">
        <v>568</v>
      </c>
      <c r="W37" s="670" t="s">
        <v>537</v>
      </c>
      <c r="X37" s="670" t="s">
        <v>568</v>
      </c>
      <c r="Y37" s="668" t="s">
        <v>537</v>
      </c>
    </row>
    <row r="38" spans="2:48" ht="18" customHeight="1" thickBot="1">
      <c r="B38" s="434"/>
      <c r="C38" s="463" t="s">
        <v>545</v>
      </c>
      <c r="D38" s="464" t="s">
        <v>544</v>
      </c>
      <c r="E38" s="2304"/>
      <c r="F38" s="2306"/>
      <c r="G38" s="2308"/>
      <c r="H38" s="465"/>
      <c r="J38" s="780" t="s">
        <v>604</v>
      </c>
      <c r="K38" s="781" t="s">
        <v>605</v>
      </c>
      <c r="N38" s="457"/>
      <c r="Q38" s="653" t="str">
        <f>R35&amp;-1</f>
        <v>-1</v>
      </c>
      <c r="R38" s="674"/>
      <c r="S38" s="675"/>
      <c r="T38" s="676"/>
      <c r="U38" s="677"/>
      <c r="V38" s="677"/>
      <c r="W38" s="677"/>
      <c r="X38" s="677"/>
      <c r="Y38" s="678"/>
    </row>
    <row r="39" spans="2:48" ht="18" customHeight="1" thickBot="1">
      <c r="B39" s="434" t="str">
        <f>$C$36&amp;-1</f>
        <v>31-1</v>
      </c>
      <c r="C39" s="476">
        <v>0</v>
      </c>
      <c r="D39" s="477">
        <v>650000</v>
      </c>
      <c r="E39" s="478" t="s">
        <v>546</v>
      </c>
      <c r="F39" s="479">
        <v>1</v>
      </c>
      <c r="G39" s="480" t="str">
        <f>"-"&amp;J25</f>
        <v>-0</v>
      </c>
      <c r="H39" s="465"/>
      <c r="J39" s="782" t="e">
        <f>IF(AND($J$25&gt;=$K$32,OR(入力シート!P82="〇",入力シート!R82="〇")),($N$27-(MIN($J$25,L35)-K34)*0.1),$N$27)</f>
        <v>#N/A</v>
      </c>
      <c r="K39" s="783" t="e">
        <f ca="1">IF(AND(NOT(J39=""),J39&gt;=1,NOT(AG20=""),AG20&gt;=1),J39-(MIN(J39,100000)+MIN(AG20,100000)-100000),J39)</f>
        <v>#N/A</v>
      </c>
      <c r="L39" s="748"/>
      <c r="M39" s="748"/>
      <c r="N39" s="784"/>
      <c r="Q39" s="653" t="str">
        <f>R35&amp;-2</f>
        <v>-2</v>
      </c>
      <c r="R39" s="687"/>
      <c r="S39" s="688"/>
      <c r="T39" s="689"/>
      <c r="U39" s="690"/>
      <c r="V39" s="690"/>
      <c r="W39" s="690"/>
      <c r="X39" s="690"/>
      <c r="Y39" s="691"/>
    </row>
    <row r="40" spans="2:48" ht="18" customHeight="1">
      <c r="B40" s="434" t="str">
        <f>$C$36&amp;-2</f>
        <v>31-2</v>
      </c>
      <c r="C40" s="494">
        <f>D39</f>
        <v>650000</v>
      </c>
      <c r="D40" s="495">
        <v>1619000</v>
      </c>
      <c r="E40" s="510" t="s">
        <v>546</v>
      </c>
      <c r="F40" s="511">
        <v>1</v>
      </c>
      <c r="G40" s="512">
        <v>-650000</v>
      </c>
      <c r="H40" s="513"/>
      <c r="J40" s="2250" t="s">
        <v>728</v>
      </c>
      <c r="K40" s="2250"/>
      <c r="L40" s="456"/>
      <c r="M40" s="456"/>
      <c r="N40" s="456"/>
      <c r="Q40" s="653" t="str">
        <f>$R$35&amp;-3</f>
        <v>-3</v>
      </c>
      <c r="R40" s="687"/>
      <c r="S40" s="688"/>
      <c r="T40" s="689"/>
      <c r="U40" s="690"/>
      <c r="V40" s="690"/>
      <c r="W40" s="690"/>
      <c r="X40" s="690"/>
      <c r="Y40" s="691"/>
    </row>
    <row r="41" spans="2:48" ht="18" customHeight="1">
      <c r="B41" s="434" t="str">
        <f>$C$36&amp;-3</f>
        <v>31-3</v>
      </c>
      <c r="C41" s="509">
        <f>D40</f>
        <v>1619000</v>
      </c>
      <c r="D41" s="495">
        <v>1620000</v>
      </c>
      <c r="E41" s="510" t="s">
        <v>546</v>
      </c>
      <c r="F41" s="511">
        <v>0</v>
      </c>
      <c r="G41" s="512">
        <v>969000</v>
      </c>
      <c r="H41" s="513"/>
      <c r="J41" s="2249" t="e">
        <f ca="1">IF(NOT(K39=N27),"○","")</f>
        <v>#N/A</v>
      </c>
      <c r="K41" s="2249"/>
      <c r="Q41" s="706" t="str">
        <f>$R$35&amp;-4</f>
        <v>-4</v>
      </c>
      <c r="R41" s="707"/>
      <c r="S41" s="708"/>
      <c r="T41" s="709"/>
      <c r="U41" s="710"/>
      <c r="V41" s="710"/>
      <c r="W41" s="690"/>
      <c r="X41" s="710"/>
      <c r="Y41" s="691"/>
    </row>
    <row r="42" spans="2:48" ht="18" customHeight="1" thickBot="1">
      <c r="B42" s="434" t="str">
        <f>$C$36&amp;-4</f>
        <v>31-4</v>
      </c>
      <c r="C42" s="509">
        <f t="shared" ref="C42:C49" si="6">D41</f>
        <v>1620000</v>
      </c>
      <c r="D42" s="495">
        <v>1622000</v>
      </c>
      <c r="E42" s="510" t="s">
        <v>546</v>
      </c>
      <c r="F42" s="511">
        <v>0</v>
      </c>
      <c r="G42" s="512">
        <v>970000</v>
      </c>
      <c r="H42" s="513"/>
      <c r="Q42" s="653" t="str">
        <f>$R$35&amp;-5</f>
        <v>-5</v>
      </c>
      <c r="R42" s="722"/>
      <c r="S42" s="723"/>
      <c r="T42" s="724"/>
      <c r="U42" s="725"/>
      <c r="V42" s="726"/>
      <c r="W42" s="727"/>
      <c r="X42" s="726"/>
      <c r="Y42" s="728"/>
    </row>
    <row r="43" spans="2:48" ht="18" customHeight="1" thickBot="1">
      <c r="B43" s="434" t="str">
        <f>$C$36&amp;-5</f>
        <v>31-5</v>
      </c>
      <c r="C43" s="509">
        <f t="shared" si="6"/>
        <v>1622000</v>
      </c>
      <c r="D43" s="495">
        <v>1624000</v>
      </c>
      <c r="E43" s="510" t="s">
        <v>546</v>
      </c>
      <c r="F43" s="511">
        <v>0</v>
      </c>
      <c r="G43" s="512">
        <v>972000</v>
      </c>
      <c r="H43" s="513"/>
      <c r="Q43" s="733" t="e">
        <f ca="1">$X$3</f>
        <v>#N/A</v>
      </c>
      <c r="R43" s="734" t="s">
        <v>545</v>
      </c>
      <c r="S43" s="735" t="s">
        <v>544</v>
      </c>
      <c r="T43" s="736" t="s">
        <v>568</v>
      </c>
      <c r="U43" s="737" t="s">
        <v>537</v>
      </c>
      <c r="V43" s="737" t="s">
        <v>568</v>
      </c>
      <c r="W43" s="737" t="s">
        <v>537</v>
      </c>
      <c r="X43" s="737" t="s">
        <v>568</v>
      </c>
      <c r="Y43" s="735" t="s">
        <v>537</v>
      </c>
    </row>
    <row r="44" spans="2:48" ht="18" customHeight="1">
      <c r="B44" s="434" t="str">
        <f>$C$36&amp;-6</f>
        <v>31-6</v>
      </c>
      <c r="C44" s="509">
        <f t="shared" si="6"/>
        <v>1624000</v>
      </c>
      <c r="D44" s="495">
        <v>1628000</v>
      </c>
      <c r="E44" s="510" t="s">
        <v>546</v>
      </c>
      <c r="F44" s="511">
        <v>0</v>
      </c>
      <c r="G44" s="512">
        <v>974000</v>
      </c>
      <c r="H44" s="513"/>
      <c r="Q44" s="653" t="str">
        <f>$R$35&amp;-1</f>
        <v>-1</v>
      </c>
      <c r="R44" s="742"/>
      <c r="S44" s="743"/>
      <c r="T44" s="744"/>
      <c r="U44" s="745"/>
      <c r="V44" s="745"/>
      <c r="W44" s="745"/>
      <c r="X44" s="745"/>
      <c r="Y44" s="746"/>
    </row>
    <row r="45" spans="2:48" ht="18" customHeight="1">
      <c r="B45" s="434" t="str">
        <f>$C$36&amp;-7</f>
        <v>31-7</v>
      </c>
      <c r="C45" s="509">
        <f t="shared" si="6"/>
        <v>1628000</v>
      </c>
      <c r="D45" s="495">
        <v>1800000</v>
      </c>
      <c r="E45" s="510" t="s">
        <v>528</v>
      </c>
      <c r="F45" s="511">
        <v>60</v>
      </c>
      <c r="G45" s="512">
        <v>0</v>
      </c>
      <c r="H45" s="513"/>
      <c r="Q45" s="653" t="str">
        <f>$R$35&amp;-2</f>
        <v>-2</v>
      </c>
      <c r="R45" s="750"/>
      <c r="S45" s="688"/>
      <c r="T45" s="689"/>
      <c r="U45" s="690"/>
      <c r="V45" s="690"/>
      <c r="W45" s="690"/>
      <c r="X45" s="690"/>
      <c r="Y45" s="691"/>
    </row>
    <row r="46" spans="2:48" ht="18" customHeight="1">
      <c r="B46" s="434" t="str">
        <f>$C$36&amp;-8</f>
        <v>31-8</v>
      </c>
      <c r="C46" s="509">
        <f t="shared" si="6"/>
        <v>1800000</v>
      </c>
      <c r="D46" s="495">
        <v>3600000</v>
      </c>
      <c r="E46" s="510" t="s">
        <v>528</v>
      </c>
      <c r="F46" s="511">
        <v>70</v>
      </c>
      <c r="G46" s="512">
        <v>-180000</v>
      </c>
      <c r="H46" s="513"/>
      <c r="N46" s="785"/>
      <c r="O46" s="785"/>
      <c r="P46" s="786"/>
      <c r="Q46" s="653" t="str">
        <f>$R$35&amp;-3</f>
        <v>-3</v>
      </c>
      <c r="R46" s="750"/>
      <c r="S46" s="688"/>
      <c r="T46" s="689"/>
      <c r="U46" s="690"/>
      <c r="V46" s="690"/>
      <c r="W46" s="690"/>
      <c r="X46" s="690"/>
      <c r="Y46" s="691"/>
    </row>
    <row r="47" spans="2:48" ht="18" customHeight="1">
      <c r="B47" s="434" t="str">
        <f>$C$36&amp;-9</f>
        <v>31-9</v>
      </c>
      <c r="C47" s="509">
        <f t="shared" si="6"/>
        <v>3600000</v>
      </c>
      <c r="D47" s="495">
        <v>6600000</v>
      </c>
      <c r="E47" s="510" t="s">
        <v>528</v>
      </c>
      <c r="F47" s="511">
        <v>80</v>
      </c>
      <c r="G47" s="512">
        <v>-540000</v>
      </c>
      <c r="H47" s="513"/>
      <c r="N47" s="248"/>
      <c r="O47" s="248"/>
      <c r="P47" s="787"/>
      <c r="Q47" s="706" t="str">
        <f>$R$35&amp;-4</f>
        <v>-4</v>
      </c>
      <c r="R47" s="750"/>
      <c r="S47" s="688"/>
      <c r="T47" s="709"/>
      <c r="U47" s="690"/>
      <c r="V47" s="710"/>
      <c r="W47" s="690"/>
      <c r="X47" s="710"/>
      <c r="Y47" s="691"/>
    </row>
    <row r="48" spans="2:48" ht="18" customHeight="1" thickBot="1">
      <c r="B48" s="434" t="str">
        <f>$C$36&amp;-10</f>
        <v>31-10</v>
      </c>
      <c r="C48" s="509">
        <f t="shared" si="6"/>
        <v>6600000</v>
      </c>
      <c r="D48" s="495">
        <v>10000000</v>
      </c>
      <c r="E48" s="510" t="s">
        <v>546</v>
      </c>
      <c r="F48" s="511">
        <v>90</v>
      </c>
      <c r="G48" s="512">
        <v>-1200000</v>
      </c>
      <c r="H48" s="513"/>
      <c r="N48" s="248"/>
      <c r="O48" s="248"/>
      <c r="P48" s="787"/>
      <c r="Q48" s="653" t="str">
        <f>$R$35&amp;-5</f>
        <v>-5</v>
      </c>
      <c r="R48" s="769"/>
      <c r="S48" s="770"/>
      <c r="T48" s="724"/>
      <c r="U48" s="727"/>
      <c r="V48" s="726"/>
      <c r="W48" s="727"/>
      <c r="X48" s="726"/>
      <c r="Y48" s="728"/>
    </row>
    <row r="49" spans="2:49" ht="18" customHeight="1">
      <c r="B49" s="434" t="str">
        <f>$C$36&amp;-11</f>
        <v>31-11</v>
      </c>
      <c r="C49" s="509">
        <f t="shared" si="6"/>
        <v>10000000</v>
      </c>
      <c r="D49" s="788"/>
      <c r="E49" s="510" t="s">
        <v>546</v>
      </c>
      <c r="F49" s="511">
        <v>1</v>
      </c>
      <c r="G49" s="512">
        <v>-2200000</v>
      </c>
      <c r="H49" s="513"/>
      <c r="J49" s="789"/>
      <c r="K49" s="789"/>
      <c r="L49" s="789"/>
      <c r="M49" s="789"/>
      <c r="Q49" s="790"/>
      <c r="R49" s="603"/>
      <c r="S49" s="603"/>
      <c r="T49" s="456"/>
      <c r="U49" s="456"/>
      <c r="V49" s="456"/>
      <c r="W49" s="456"/>
      <c r="X49" s="456"/>
      <c r="Y49" s="457"/>
    </row>
    <row r="50" spans="2:49" ht="18" customHeight="1" thickBot="1">
      <c r="B50" s="434"/>
      <c r="C50" s="791"/>
      <c r="D50" s="792"/>
      <c r="E50" s="618"/>
      <c r="F50" s="619"/>
      <c r="G50" s="620"/>
      <c r="H50" s="513"/>
      <c r="J50" s="789"/>
      <c r="K50" s="789"/>
      <c r="L50" s="789"/>
      <c r="M50" s="789"/>
      <c r="Q50" s="790"/>
      <c r="R50" s="603"/>
      <c r="S50" s="603"/>
      <c r="T50" s="456"/>
      <c r="U50" s="456"/>
      <c r="V50" s="456"/>
      <c r="W50" s="456"/>
      <c r="X50" s="456"/>
      <c r="Y50" s="457"/>
    </row>
    <row r="51" spans="2:49" ht="18" customHeight="1">
      <c r="B51" s="434"/>
      <c r="C51" s="522"/>
      <c r="D51" s="522"/>
      <c r="E51" s="628"/>
      <c r="F51" s="628"/>
      <c r="G51" s="629"/>
      <c r="J51" s="789"/>
      <c r="K51" s="789"/>
      <c r="L51" s="789"/>
      <c r="M51" s="789"/>
      <c r="Q51" s="790"/>
      <c r="R51" s="603"/>
      <c r="S51" s="603"/>
      <c r="T51" s="456"/>
      <c r="U51" s="456"/>
      <c r="V51" s="456"/>
      <c r="W51" s="456"/>
      <c r="X51" s="456"/>
      <c r="Y51" s="457"/>
    </row>
    <row r="52" spans="2:49" ht="18" customHeight="1" thickBot="1">
      <c r="B52" s="434">
        <f>C52</f>
        <v>3</v>
      </c>
      <c r="C52" s="793">
        <v>3</v>
      </c>
      <c r="D52" s="794"/>
      <c r="E52" s="628"/>
      <c r="F52" s="795"/>
      <c r="G52" s="796"/>
      <c r="H52" s="797"/>
      <c r="J52" s="789"/>
      <c r="K52" s="789"/>
      <c r="L52" s="789"/>
      <c r="M52" s="789"/>
      <c r="Q52" s="790"/>
      <c r="R52" s="603"/>
      <c r="S52" s="603"/>
      <c r="T52" s="456"/>
      <c r="U52" s="456"/>
      <c r="V52" s="456"/>
      <c r="W52" s="456"/>
      <c r="X52" s="456"/>
      <c r="Y52" s="457"/>
    </row>
    <row r="53" spans="2:49" ht="18" customHeight="1">
      <c r="B53" s="434" t="s">
        <v>543</v>
      </c>
      <c r="C53" s="2301" t="s">
        <v>228</v>
      </c>
      <c r="D53" s="2302"/>
      <c r="E53" s="2303" t="s">
        <v>539</v>
      </c>
      <c r="F53" s="2305" t="s">
        <v>540</v>
      </c>
      <c r="G53" s="2307" t="s">
        <v>541</v>
      </c>
      <c r="H53" s="615"/>
      <c r="J53" s="789"/>
      <c r="K53" s="789"/>
      <c r="L53" s="789"/>
      <c r="M53" s="789"/>
      <c r="Q53" s="790"/>
      <c r="R53" s="603"/>
      <c r="S53" s="603"/>
      <c r="T53" s="456"/>
      <c r="U53" s="456"/>
      <c r="V53" s="456"/>
      <c r="W53" s="456"/>
      <c r="X53" s="456"/>
      <c r="Y53" s="457"/>
      <c r="AT53" s="433"/>
      <c r="AU53" s="433"/>
      <c r="AV53" s="681"/>
      <c r="AW53" s="433"/>
    </row>
    <row r="54" spans="2:49" ht="18" customHeight="1" thickBot="1">
      <c r="B54" s="434"/>
      <c r="C54" s="463" t="s">
        <v>545</v>
      </c>
      <c r="D54" s="464" t="s">
        <v>544</v>
      </c>
      <c r="E54" s="2304"/>
      <c r="F54" s="2306"/>
      <c r="G54" s="2308"/>
      <c r="H54" s="456"/>
      <c r="J54" s="789"/>
      <c r="K54" s="789"/>
      <c r="L54" s="789"/>
      <c r="M54" s="789"/>
      <c r="Q54" s="790"/>
      <c r="R54" s="603"/>
      <c r="S54" s="603"/>
      <c r="T54" s="456"/>
      <c r="U54" s="456"/>
      <c r="V54" s="456"/>
      <c r="W54" s="456"/>
      <c r="X54" s="456"/>
      <c r="Y54" s="457"/>
      <c r="AT54" s="433"/>
      <c r="AU54" s="433"/>
      <c r="AV54" s="681"/>
    </row>
    <row r="55" spans="2:49" ht="18" customHeight="1">
      <c r="B55" s="434" t="str">
        <f>$C$52&amp;-1</f>
        <v>3-1</v>
      </c>
      <c r="C55" s="798">
        <v>0</v>
      </c>
      <c r="D55" s="799">
        <v>550000</v>
      </c>
      <c r="E55" s="478" t="s">
        <v>546</v>
      </c>
      <c r="F55" s="479">
        <v>1</v>
      </c>
      <c r="G55" s="480" t="str">
        <f>"-"&amp;J25</f>
        <v>-0</v>
      </c>
      <c r="H55" s="456"/>
      <c r="J55" s="789"/>
      <c r="K55" s="789"/>
      <c r="L55" s="789"/>
      <c r="M55" s="789"/>
      <c r="Q55" s="790"/>
      <c r="R55" s="603"/>
      <c r="S55" s="603"/>
      <c r="T55" s="456"/>
      <c r="U55" s="456"/>
      <c r="V55" s="456"/>
      <c r="W55" s="456"/>
      <c r="X55" s="456"/>
      <c r="Y55" s="457"/>
      <c r="AT55" s="433"/>
      <c r="AU55" s="433"/>
      <c r="AV55" s="681"/>
    </row>
    <row r="56" spans="2:49" ht="18" customHeight="1">
      <c r="B56" s="434" t="str">
        <f>$C$52&amp;-2</f>
        <v>3-2</v>
      </c>
      <c r="C56" s="800">
        <f>D55</f>
        <v>550000</v>
      </c>
      <c r="D56" s="495">
        <v>1619000</v>
      </c>
      <c r="E56" s="510" t="s">
        <v>546</v>
      </c>
      <c r="F56" s="511">
        <v>1</v>
      </c>
      <c r="G56" s="512">
        <v>-550000</v>
      </c>
      <c r="H56" s="513"/>
      <c r="J56" s="789"/>
      <c r="K56" s="789"/>
      <c r="L56" s="789"/>
      <c r="M56" s="789"/>
      <c r="Q56" s="790"/>
      <c r="R56" s="603"/>
      <c r="S56" s="603"/>
      <c r="T56" s="456"/>
      <c r="U56" s="456"/>
      <c r="V56" s="456"/>
      <c r="W56" s="456"/>
      <c r="X56" s="456"/>
      <c r="Y56" s="457"/>
      <c r="AT56" s="433"/>
      <c r="AU56" s="433"/>
      <c r="AV56" s="681"/>
    </row>
    <row r="57" spans="2:49" ht="18" customHeight="1">
      <c r="B57" s="434" t="str">
        <f>$C$52&amp;-3</f>
        <v>3-3</v>
      </c>
      <c r="C57" s="509">
        <f>D56</f>
        <v>1619000</v>
      </c>
      <c r="D57" s="495">
        <v>1620000</v>
      </c>
      <c r="E57" s="510" t="s">
        <v>546</v>
      </c>
      <c r="F57" s="511">
        <v>0</v>
      </c>
      <c r="G57" s="512">
        <v>1069000</v>
      </c>
      <c r="H57" s="513"/>
      <c r="J57" s="789"/>
      <c r="K57" s="789"/>
      <c r="L57" s="789"/>
      <c r="M57" s="789"/>
      <c r="Q57" s="790"/>
      <c r="R57" s="603"/>
      <c r="S57" s="603"/>
      <c r="T57" s="456"/>
      <c r="U57" s="456"/>
      <c r="V57" s="456"/>
      <c r="W57" s="456"/>
      <c r="X57" s="456"/>
      <c r="Y57" s="457"/>
      <c r="AT57" s="433"/>
      <c r="AU57" s="433"/>
      <c r="AV57" s="681"/>
    </row>
    <row r="58" spans="2:49" ht="18" customHeight="1">
      <c r="B58" s="434" t="str">
        <f>$C$52&amp;-4</f>
        <v>3-4</v>
      </c>
      <c r="C58" s="509">
        <f t="shared" ref="C58:C64" si="7">D57</f>
        <v>1620000</v>
      </c>
      <c r="D58" s="495">
        <v>1622000</v>
      </c>
      <c r="E58" s="510" t="s">
        <v>546</v>
      </c>
      <c r="F58" s="511">
        <v>0</v>
      </c>
      <c r="G58" s="512">
        <v>1070000</v>
      </c>
      <c r="H58" s="513"/>
      <c r="J58" s="789"/>
      <c r="K58" s="789"/>
      <c r="L58" s="789"/>
      <c r="M58" s="789"/>
      <c r="Q58" s="790"/>
      <c r="R58" s="603"/>
      <c r="S58" s="603"/>
      <c r="T58" s="456"/>
      <c r="U58" s="456"/>
      <c r="V58" s="456"/>
      <c r="W58" s="456"/>
      <c r="X58" s="456"/>
      <c r="Y58" s="457"/>
    </row>
    <row r="59" spans="2:49" ht="18" customHeight="1">
      <c r="B59" s="434" t="str">
        <f>$C$52&amp;-5</f>
        <v>3-5</v>
      </c>
      <c r="C59" s="509">
        <f t="shared" si="7"/>
        <v>1622000</v>
      </c>
      <c r="D59" s="495">
        <v>1624000</v>
      </c>
      <c r="E59" s="510" t="s">
        <v>546</v>
      </c>
      <c r="F59" s="511">
        <v>0</v>
      </c>
      <c r="G59" s="512">
        <v>1072000</v>
      </c>
      <c r="H59" s="513"/>
      <c r="J59" s="789"/>
      <c r="K59" s="789"/>
      <c r="L59" s="789"/>
      <c r="M59" s="789"/>
      <c r="Q59" s="790"/>
      <c r="R59" s="603"/>
      <c r="S59" s="603"/>
      <c r="T59" s="456"/>
      <c r="U59" s="456"/>
      <c r="V59" s="456"/>
      <c r="W59" s="456"/>
      <c r="X59" s="456"/>
      <c r="Y59" s="457"/>
    </row>
    <row r="60" spans="2:49" ht="18" customHeight="1">
      <c r="B60" s="434" t="str">
        <f>$C$52&amp;-6</f>
        <v>3-6</v>
      </c>
      <c r="C60" s="509">
        <f t="shared" si="7"/>
        <v>1624000</v>
      </c>
      <c r="D60" s="495">
        <v>1628000</v>
      </c>
      <c r="E60" s="510" t="s">
        <v>546</v>
      </c>
      <c r="F60" s="511">
        <v>0</v>
      </c>
      <c r="G60" s="512">
        <v>1074000</v>
      </c>
      <c r="H60" s="513"/>
      <c r="J60" s="789"/>
      <c r="K60" s="789"/>
      <c r="L60" s="789"/>
      <c r="M60" s="789"/>
      <c r="Q60" s="790"/>
      <c r="R60" s="603"/>
      <c r="S60" s="603"/>
      <c r="T60" s="456"/>
      <c r="U60" s="456"/>
      <c r="V60" s="456"/>
      <c r="W60" s="456"/>
      <c r="X60" s="456"/>
      <c r="Y60" s="457"/>
    </row>
    <row r="61" spans="2:49" ht="18" customHeight="1">
      <c r="B61" s="434" t="str">
        <f>$C$52&amp;-7</f>
        <v>3-7</v>
      </c>
      <c r="C61" s="509">
        <f t="shared" si="7"/>
        <v>1628000</v>
      </c>
      <c r="D61" s="495">
        <v>1800000</v>
      </c>
      <c r="E61" s="510" t="s">
        <v>528</v>
      </c>
      <c r="F61" s="511" t="s">
        <v>552</v>
      </c>
      <c r="G61" s="512">
        <v>100000</v>
      </c>
      <c r="H61" s="513"/>
      <c r="J61" s="789"/>
      <c r="K61" s="789"/>
      <c r="L61" s="789"/>
      <c r="M61" s="789"/>
      <c r="Q61" s="790"/>
      <c r="R61" s="603"/>
      <c r="S61" s="603"/>
      <c r="T61" s="456"/>
      <c r="U61" s="456"/>
      <c r="V61" s="456"/>
      <c r="W61" s="456"/>
      <c r="X61" s="456"/>
      <c r="Y61" s="457"/>
      <c r="AT61" s="757"/>
      <c r="AU61" s="757"/>
      <c r="AV61" s="758"/>
    </row>
    <row r="62" spans="2:49" ht="18" customHeight="1">
      <c r="B62" s="434" t="str">
        <f>$C$52&amp;-8</f>
        <v>3-8</v>
      </c>
      <c r="C62" s="509">
        <f t="shared" si="7"/>
        <v>1800000</v>
      </c>
      <c r="D62" s="495">
        <v>3600000</v>
      </c>
      <c r="E62" s="510" t="s">
        <v>528</v>
      </c>
      <c r="F62" s="511" t="s">
        <v>553</v>
      </c>
      <c r="G62" s="512">
        <v>-80000</v>
      </c>
      <c r="H62" s="513"/>
      <c r="J62" s="789"/>
      <c r="K62" s="789"/>
      <c r="L62" s="789"/>
      <c r="M62" s="789"/>
      <c r="Q62" s="790"/>
      <c r="R62" s="603"/>
      <c r="S62" s="603"/>
      <c r="T62" s="456"/>
      <c r="U62" s="456"/>
      <c r="V62" s="456"/>
      <c r="W62" s="456"/>
      <c r="X62" s="456"/>
      <c r="Y62" s="457"/>
      <c r="AT62" s="433"/>
      <c r="AU62" s="433"/>
      <c r="AV62" s="681"/>
    </row>
    <row r="63" spans="2:49" ht="18" customHeight="1">
      <c r="B63" s="434" t="str">
        <f>$C$52&amp;-9</f>
        <v>3-9</v>
      </c>
      <c r="C63" s="509">
        <f t="shared" si="7"/>
        <v>3600000</v>
      </c>
      <c r="D63" s="495">
        <v>6600000</v>
      </c>
      <c r="E63" s="510" t="s">
        <v>528</v>
      </c>
      <c r="F63" s="511" t="s">
        <v>554</v>
      </c>
      <c r="G63" s="512">
        <v>-440000</v>
      </c>
      <c r="H63" s="513"/>
      <c r="J63" s="789"/>
      <c r="K63" s="789"/>
      <c r="L63" s="789"/>
      <c r="M63" s="789"/>
      <c r="Q63" s="774"/>
      <c r="R63" s="456"/>
      <c r="S63" s="456"/>
      <c r="T63" s="456"/>
      <c r="U63" s="456"/>
      <c r="V63" s="456"/>
      <c r="W63" s="456"/>
      <c r="X63" s="456"/>
      <c r="Y63" s="457"/>
      <c r="AT63" s="433"/>
      <c r="AU63" s="433"/>
      <c r="AV63" s="681"/>
    </row>
    <row r="64" spans="2:49" ht="18" customHeight="1">
      <c r="B64" s="434" t="str">
        <f>$C$52&amp;-10</f>
        <v>3-10</v>
      </c>
      <c r="C64" s="509">
        <f t="shared" si="7"/>
        <v>6600000</v>
      </c>
      <c r="D64" s="495">
        <v>8500000</v>
      </c>
      <c r="E64" s="510" t="s">
        <v>546</v>
      </c>
      <c r="F64" s="511" t="s">
        <v>555</v>
      </c>
      <c r="G64" s="512">
        <v>-1100000</v>
      </c>
      <c r="H64" s="513"/>
      <c r="J64" s="789"/>
      <c r="K64" s="789"/>
      <c r="L64" s="789"/>
      <c r="M64" s="789"/>
      <c r="Q64" s="774"/>
      <c r="R64" s="456"/>
      <c r="S64" s="456"/>
      <c r="T64" s="456"/>
      <c r="U64" s="456"/>
      <c r="V64" s="456"/>
      <c r="W64" s="456"/>
      <c r="X64" s="456"/>
      <c r="Y64" s="457"/>
      <c r="AT64" s="433"/>
      <c r="AU64" s="433"/>
      <c r="AV64" s="681"/>
    </row>
    <row r="65" spans="2:48" ht="18" customHeight="1">
      <c r="B65" s="434" t="str">
        <f>$C$52&amp;-11</f>
        <v>3-11</v>
      </c>
      <c r="C65" s="509">
        <v>8500001</v>
      </c>
      <c r="D65" s="788"/>
      <c r="E65" s="510" t="s">
        <v>546</v>
      </c>
      <c r="F65" s="511">
        <v>1</v>
      </c>
      <c r="G65" s="512">
        <v>-1950000</v>
      </c>
      <c r="H65" s="513"/>
      <c r="Q65" s="774"/>
      <c r="R65" s="456"/>
      <c r="S65" s="456"/>
      <c r="T65" s="456"/>
      <c r="U65" s="456"/>
      <c r="V65" s="456"/>
      <c r="W65" s="456"/>
      <c r="X65" s="456"/>
      <c r="Y65" s="457"/>
      <c r="AT65" s="433"/>
      <c r="AU65" s="433"/>
      <c r="AV65" s="681"/>
    </row>
    <row r="66" spans="2:48" ht="18" customHeight="1" thickBot="1">
      <c r="B66" s="801" t="str">
        <f>$C$52&amp;-12</f>
        <v>3-12</v>
      </c>
      <c r="C66" s="802"/>
      <c r="D66" s="792"/>
      <c r="E66" s="618"/>
      <c r="F66" s="619"/>
      <c r="G66" s="620"/>
      <c r="H66" s="513"/>
      <c r="Q66" s="774"/>
      <c r="R66" s="456"/>
      <c r="S66" s="456"/>
      <c r="T66" s="456"/>
      <c r="U66" s="456"/>
      <c r="V66" s="456"/>
      <c r="W66" s="456"/>
      <c r="X66" s="456"/>
      <c r="Y66" s="457"/>
    </row>
    <row r="67" spans="2:48" ht="17.25" customHeight="1">
      <c r="B67" s="434"/>
      <c r="C67" s="456"/>
      <c r="D67" s="456"/>
      <c r="E67" s="803"/>
      <c r="F67" s="803"/>
      <c r="G67" s="804"/>
      <c r="H67" s="428"/>
      <c r="Q67" s="774"/>
      <c r="R67" s="456"/>
      <c r="S67" s="456"/>
      <c r="T67" s="456"/>
      <c r="U67" s="456"/>
      <c r="V67" s="456"/>
      <c r="W67" s="456"/>
      <c r="X67" s="456"/>
      <c r="Y67" s="457"/>
    </row>
    <row r="68" spans="2:48" ht="17.25" customHeight="1" thickBot="1">
      <c r="B68" s="434">
        <f>C68</f>
        <v>0</v>
      </c>
      <c r="C68" s="793"/>
      <c r="D68" s="794"/>
      <c r="E68" s="628"/>
      <c r="F68" s="795"/>
      <c r="G68" s="796"/>
      <c r="H68" s="797"/>
      <c r="Q68" s="774"/>
      <c r="R68" s="456"/>
      <c r="S68" s="456"/>
      <c r="T68" s="456"/>
      <c r="U68" s="456"/>
      <c r="V68" s="456"/>
      <c r="W68" s="456"/>
      <c r="X68" s="456"/>
      <c r="Y68" s="457"/>
    </row>
    <row r="69" spans="2:48" ht="17.25" customHeight="1">
      <c r="B69" s="434" t="s">
        <v>543</v>
      </c>
      <c r="C69" s="2301" t="s">
        <v>228</v>
      </c>
      <c r="D69" s="2302"/>
      <c r="E69" s="2303" t="s">
        <v>539</v>
      </c>
      <c r="F69" s="2305" t="s">
        <v>540</v>
      </c>
      <c r="G69" s="2307" t="s">
        <v>541</v>
      </c>
      <c r="H69" s="445"/>
      <c r="Q69" s="774"/>
      <c r="R69" s="456"/>
      <c r="S69" s="456"/>
      <c r="T69" s="456"/>
      <c r="U69" s="456"/>
      <c r="V69" s="456"/>
      <c r="W69" s="456"/>
      <c r="X69" s="456"/>
      <c r="Y69" s="457"/>
    </row>
    <row r="70" spans="2:48" ht="17.25" customHeight="1" thickBot="1">
      <c r="B70" s="434"/>
      <c r="C70" s="463" t="s">
        <v>545</v>
      </c>
      <c r="D70" s="464" t="s">
        <v>544</v>
      </c>
      <c r="E70" s="2304"/>
      <c r="F70" s="2306"/>
      <c r="G70" s="2308"/>
      <c r="H70" s="465"/>
      <c r="Q70" s="774"/>
      <c r="R70" s="456"/>
      <c r="S70" s="456"/>
      <c r="T70" s="456"/>
      <c r="U70" s="456"/>
      <c r="V70" s="456"/>
      <c r="W70" s="456"/>
      <c r="X70" s="456"/>
      <c r="Y70" s="457"/>
    </row>
    <row r="71" spans="2:48" ht="17.25" customHeight="1">
      <c r="B71" s="434" t="str">
        <f>$C$68&amp;-1</f>
        <v>-1</v>
      </c>
      <c r="C71" s="798"/>
      <c r="D71" s="799"/>
      <c r="E71" s="478"/>
      <c r="F71" s="479"/>
      <c r="G71" s="480"/>
      <c r="H71" s="465"/>
      <c r="Q71" s="774"/>
      <c r="R71" s="456"/>
      <c r="S71" s="456"/>
      <c r="T71" s="456"/>
      <c r="U71" s="456"/>
      <c r="V71" s="456"/>
      <c r="W71" s="456"/>
      <c r="X71" s="456"/>
      <c r="Y71" s="457"/>
    </row>
    <row r="72" spans="2:48" ht="17.25" customHeight="1">
      <c r="B72" s="434" t="str">
        <f>$C$68&amp;-2</f>
        <v>-2</v>
      </c>
      <c r="C72" s="800"/>
      <c r="D72" s="495"/>
      <c r="E72" s="510"/>
      <c r="F72" s="511"/>
      <c r="G72" s="512"/>
      <c r="H72" s="513"/>
      <c r="Q72" s="774"/>
      <c r="R72" s="456"/>
      <c r="S72" s="456"/>
      <c r="T72" s="456"/>
      <c r="U72" s="456"/>
      <c r="V72" s="456"/>
      <c r="W72" s="456"/>
      <c r="X72" s="456"/>
      <c r="Y72" s="457"/>
    </row>
    <row r="73" spans="2:48" ht="17.25" customHeight="1">
      <c r="B73" s="434" t="str">
        <f>$C$68&amp;-3</f>
        <v>-3</v>
      </c>
      <c r="C73" s="509"/>
      <c r="D73" s="495"/>
      <c r="E73" s="510"/>
      <c r="F73" s="511"/>
      <c r="G73" s="512"/>
      <c r="H73" s="513"/>
      <c r="Q73" s="774"/>
      <c r="R73" s="456"/>
      <c r="S73" s="456"/>
      <c r="T73" s="456"/>
      <c r="U73" s="456"/>
      <c r="V73" s="456"/>
      <c r="W73" s="456"/>
      <c r="X73" s="456"/>
      <c r="Y73" s="457"/>
    </row>
    <row r="74" spans="2:48" ht="17.25" customHeight="1">
      <c r="B74" s="434" t="str">
        <f>$C$68&amp;-4</f>
        <v>-4</v>
      </c>
      <c r="C74" s="509"/>
      <c r="D74" s="495"/>
      <c r="E74" s="510"/>
      <c r="F74" s="511"/>
      <c r="G74" s="512"/>
      <c r="H74" s="513"/>
      <c r="Q74" s="774"/>
      <c r="R74" s="456"/>
      <c r="S74" s="456"/>
      <c r="T74" s="456"/>
      <c r="U74" s="456"/>
      <c r="V74" s="456"/>
      <c r="W74" s="456"/>
      <c r="X74" s="456"/>
      <c r="Y74" s="457"/>
    </row>
    <row r="75" spans="2:48" ht="17.25" customHeight="1">
      <c r="B75" s="434" t="str">
        <f>$C$68&amp;-5</f>
        <v>-5</v>
      </c>
      <c r="C75" s="509"/>
      <c r="D75" s="495"/>
      <c r="E75" s="510"/>
      <c r="F75" s="511"/>
      <c r="G75" s="512"/>
      <c r="H75" s="513"/>
      <c r="Q75" s="774"/>
      <c r="R75" s="456"/>
      <c r="S75" s="456"/>
      <c r="T75" s="456"/>
      <c r="U75" s="456"/>
      <c r="V75" s="456"/>
      <c r="W75" s="456"/>
      <c r="X75" s="456"/>
      <c r="Y75" s="457"/>
    </row>
    <row r="76" spans="2:48" ht="17.25" customHeight="1">
      <c r="B76" s="434" t="str">
        <f>$C$68&amp;-6</f>
        <v>-6</v>
      </c>
      <c r="C76" s="509"/>
      <c r="D76" s="495"/>
      <c r="E76" s="510"/>
      <c r="F76" s="511"/>
      <c r="G76" s="512"/>
      <c r="H76" s="513"/>
      <c r="Q76" s="774"/>
      <c r="R76" s="456"/>
      <c r="S76" s="456"/>
      <c r="T76" s="456"/>
      <c r="U76" s="456"/>
      <c r="V76" s="456"/>
      <c r="W76" s="456"/>
      <c r="X76" s="456"/>
      <c r="Y76" s="457"/>
    </row>
    <row r="77" spans="2:48" ht="17.25" customHeight="1">
      <c r="B77" s="434" t="str">
        <f>$C$68&amp;-7</f>
        <v>-7</v>
      </c>
      <c r="C77" s="509"/>
      <c r="D77" s="495"/>
      <c r="E77" s="510"/>
      <c r="F77" s="511"/>
      <c r="G77" s="512"/>
      <c r="H77" s="513"/>
      <c r="Q77" s="774"/>
      <c r="R77" s="456"/>
      <c r="S77" s="456"/>
      <c r="T77" s="456"/>
      <c r="U77" s="456"/>
      <c r="V77" s="456"/>
      <c r="W77" s="456"/>
      <c r="X77" s="456"/>
      <c r="Y77" s="457"/>
    </row>
    <row r="78" spans="2:48" ht="17.25" customHeight="1">
      <c r="B78" s="434" t="str">
        <f>$C$68&amp;-8</f>
        <v>-8</v>
      </c>
      <c r="C78" s="509"/>
      <c r="D78" s="495"/>
      <c r="E78" s="510"/>
      <c r="F78" s="511"/>
      <c r="G78" s="512"/>
      <c r="H78" s="513"/>
      <c r="Q78" s="774"/>
      <c r="R78" s="456"/>
      <c r="S78" s="456"/>
      <c r="T78" s="456"/>
      <c r="U78" s="456"/>
      <c r="V78" s="456"/>
      <c r="W78" s="456"/>
      <c r="X78" s="456"/>
      <c r="Y78" s="457"/>
    </row>
    <row r="79" spans="2:48" ht="17.25" customHeight="1">
      <c r="B79" s="434" t="str">
        <f>$C$68&amp;-9</f>
        <v>-9</v>
      </c>
      <c r="C79" s="509"/>
      <c r="D79" s="495"/>
      <c r="E79" s="510"/>
      <c r="F79" s="511"/>
      <c r="G79" s="512"/>
      <c r="H79" s="513"/>
      <c r="Q79" s="774"/>
      <c r="R79" s="456"/>
      <c r="S79" s="456"/>
      <c r="T79" s="456"/>
      <c r="U79" s="456"/>
      <c r="V79" s="456"/>
      <c r="W79" s="456"/>
      <c r="X79" s="456"/>
      <c r="Y79" s="457"/>
    </row>
    <row r="80" spans="2:48" ht="17.25" customHeight="1">
      <c r="B80" s="434" t="str">
        <f>$C$68&amp;-10</f>
        <v>-10</v>
      </c>
      <c r="C80" s="509"/>
      <c r="D80" s="495"/>
      <c r="E80" s="510"/>
      <c r="F80" s="511"/>
      <c r="G80" s="512"/>
      <c r="H80" s="513"/>
      <c r="Q80" s="774"/>
      <c r="R80" s="456"/>
      <c r="S80" s="456"/>
      <c r="T80" s="456"/>
      <c r="U80" s="456"/>
      <c r="V80" s="456"/>
      <c r="W80" s="456"/>
      <c r="X80" s="456"/>
      <c r="Y80" s="457"/>
    </row>
    <row r="81" spans="2:25" ht="17.25" customHeight="1">
      <c r="B81" s="434" t="str">
        <f>$C$68&amp;-11</f>
        <v>-11</v>
      </c>
      <c r="C81" s="509"/>
      <c r="D81" s="788"/>
      <c r="E81" s="510"/>
      <c r="F81" s="511"/>
      <c r="G81" s="512"/>
      <c r="H81" s="513"/>
      <c r="Q81" s="774"/>
      <c r="R81" s="456"/>
      <c r="S81" s="456"/>
      <c r="T81" s="456"/>
      <c r="U81" s="456"/>
      <c r="V81" s="456"/>
      <c r="W81" s="456"/>
      <c r="X81" s="456"/>
      <c r="Y81" s="457"/>
    </row>
    <row r="82" spans="2:25" ht="17.25" customHeight="1" thickBot="1">
      <c r="B82" s="434" t="str">
        <f>$C$68&amp;-12</f>
        <v>-12</v>
      </c>
      <c r="C82" s="802"/>
      <c r="D82" s="792"/>
      <c r="E82" s="618"/>
      <c r="F82" s="619"/>
      <c r="G82" s="620"/>
      <c r="H82" s="513"/>
      <c r="Q82" s="774"/>
      <c r="R82" s="456"/>
      <c r="S82" s="456"/>
      <c r="T82" s="456"/>
      <c r="U82" s="456"/>
      <c r="V82" s="456"/>
      <c r="W82" s="456"/>
      <c r="X82" s="456"/>
      <c r="Y82" s="457"/>
    </row>
    <row r="83" spans="2:25" ht="17.25" customHeight="1">
      <c r="B83" s="805" t="s">
        <v>684</v>
      </c>
      <c r="C83" s="456"/>
      <c r="D83" s="456"/>
      <c r="E83" s="803"/>
      <c r="F83" s="803"/>
      <c r="G83" s="804"/>
      <c r="Q83" s="774"/>
      <c r="R83" s="456"/>
      <c r="S83" s="456"/>
      <c r="T83" s="456"/>
      <c r="U83" s="456"/>
      <c r="V83" s="456"/>
      <c r="W83" s="456"/>
      <c r="X83" s="456"/>
      <c r="Y83" s="457"/>
    </row>
    <row r="84" spans="2:25" ht="17.25" customHeight="1">
      <c r="B84" s="434"/>
      <c r="C84" s="456"/>
      <c r="D84" s="456"/>
      <c r="E84" s="803"/>
      <c r="F84" s="803"/>
      <c r="G84" s="804"/>
      <c r="Q84" s="774"/>
      <c r="R84" s="456"/>
      <c r="S84" s="456"/>
      <c r="T84" s="456"/>
      <c r="U84" s="456"/>
      <c r="V84" s="456"/>
      <c r="W84" s="456"/>
      <c r="X84" s="456"/>
      <c r="Y84" s="457"/>
    </row>
    <row r="85" spans="2:25" ht="17.25" customHeight="1">
      <c r="B85" s="434"/>
      <c r="C85" s="456"/>
      <c r="D85" s="456"/>
      <c r="E85" s="803"/>
      <c r="F85" s="803"/>
      <c r="G85" s="804"/>
      <c r="Q85" s="774"/>
      <c r="R85" s="456"/>
      <c r="S85" s="456"/>
      <c r="T85" s="456"/>
      <c r="U85" s="456"/>
      <c r="V85" s="456"/>
      <c r="W85" s="456"/>
      <c r="X85" s="456"/>
      <c r="Y85" s="457"/>
    </row>
    <row r="86" spans="2:25" ht="17.25" customHeight="1">
      <c r="B86" s="434"/>
      <c r="C86" s="456"/>
      <c r="D86" s="456"/>
      <c r="E86" s="803"/>
      <c r="F86" s="803"/>
      <c r="G86" s="804"/>
      <c r="Q86" s="774"/>
      <c r="R86" s="456"/>
      <c r="S86" s="456"/>
      <c r="T86" s="456"/>
      <c r="U86" s="456"/>
      <c r="V86" s="456"/>
      <c r="W86" s="456"/>
      <c r="X86" s="456"/>
      <c r="Y86" s="457"/>
    </row>
    <row r="87" spans="2:25" ht="17.25" customHeight="1">
      <c r="B87" s="434"/>
      <c r="C87" s="456"/>
      <c r="D87" s="456"/>
      <c r="E87" s="803"/>
      <c r="F87" s="803"/>
      <c r="G87" s="804"/>
      <c r="Q87" s="774"/>
      <c r="R87" s="456"/>
      <c r="S87" s="456"/>
      <c r="T87" s="456"/>
      <c r="U87" s="456"/>
      <c r="V87" s="456"/>
      <c r="W87" s="456"/>
      <c r="X87" s="456"/>
      <c r="Y87" s="457"/>
    </row>
    <row r="88" spans="2:25" ht="17.25" customHeight="1">
      <c r="B88" s="434"/>
      <c r="C88" s="456"/>
      <c r="D88" s="456"/>
      <c r="E88" s="803"/>
      <c r="F88" s="803"/>
      <c r="G88" s="804"/>
      <c r="Q88" s="774"/>
      <c r="R88" s="456"/>
      <c r="S88" s="456"/>
      <c r="T88" s="456"/>
      <c r="U88" s="456"/>
      <c r="V88" s="456"/>
      <c r="W88" s="456"/>
      <c r="X88" s="456"/>
      <c r="Y88" s="457"/>
    </row>
    <row r="89" spans="2:25" ht="17.25" customHeight="1">
      <c r="B89" s="434"/>
      <c r="C89" s="456"/>
      <c r="D89" s="456"/>
      <c r="E89" s="803"/>
      <c r="F89" s="803"/>
      <c r="G89" s="804"/>
      <c r="Q89" s="774"/>
      <c r="R89" s="456"/>
      <c r="S89" s="456"/>
      <c r="T89" s="456"/>
      <c r="U89" s="456"/>
      <c r="V89" s="456"/>
      <c r="W89" s="456"/>
      <c r="X89" s="456"/>
      <c r="Y89" s="457"/>
    </row>
    <row r="90" spans="2:25" ht="17.25" customHeight="1">
      <c r="B90" s="434"/>
      <c r="C90" s="456"/>
      <c r="D90" s="456"/>
      <c r="E90" s="803"/>
      <c r="F90" s="803"/>
      <c r="G90" s="804"/>
      <c r="Q90" s="774"/>
      <c r="R90" s="456"/>
      <c r="S90" s="456"/>
      <c r="T90" s="456"/>
      <c r="U90" s="456"/>
      <c r="V90" s="456"/>
      <c r="W90" s="456"/>
      <c r="X90" s="456"/>
      <c r="Y90" s="457"/>
    </row>
    <row r="91" spans="2:25" ht="17.25" customHeight="1">
      <c r="B91" s="434"/>
      <c r="C91" s="456"/>
      <c r="D91" s="456"/>
      <c r="E91" s="803"/>
      <c r="F91" s="803"/>
      <c r="G91" s="804"/>
      <c r="Q91" s="774"/>
      <c r="R91" s="456"/>
      <c r="S91" s="456"/>
      <c r="T91" s="456"/>
      <c r="U91" s="456"/>
      <c r="V91" s="456"/>
      <c r="W91" s="456"/>
      <c r="X91" s="456"/>
      <c r="Y91" s="457"/>
    </row>
    <row r="92" spans="2:25" ht="17.25" customHeight="1">
      <c r="B92" s="434"/>
      <c r="C92" s="456"/>
      <c r="D92" s="456"/>
      <c r="E92" s="803"/>
      <c r="F92" s="803"/>
      <c r="G92" s="804"/>
      <c r="Q92" s="774"/>
      <c r="R92" s="456"/>
      <c r="S92" s="456"/>
      <c r="T92" s="456"/>
      <c r="U92" s="456"/>
      <c r="V92" s="456"/>
      <c r="W92" s="456"/>
      <c r="X92" s="456"/>
      <c r="Y92" s="457"/>
    </row>
    <row r="93" spans="2:25" ht="17.25" customHeight="1">
      <c r="B93" s="434"/>
      <c r="C93" s="456"/>
      <c r="D93" s="456"/>
      <c r="E93" s="803"/>
      <c r="F93" s="803"/>
      <c r="G93" s="804"/>
      <c r="Q93" s="774"/>
      <c r="R93" s="456"/>
      <c r="S93" s="456"/>
      <c r="T93" s="456"/>
      <c r="U93" s="456"/>
      <c r="V93" s="456"/>
      <c r="W93" s="456"/>
      <c r="X93" s="456"/>
      <c r="Y93" s="457"/>
    </row>
    <row r="94" spans="2:25" ht="17.25" customHeight="1">
      <c r="B94" s="434"/>
      <c r="C94" s="456"/>
      <c r="D94" s="456"/>
      <c r="E94" s="803"/>
      <c r="F94" s="803"/>
      <c r="G94" s="804"/>
      <c r="Q94" s="774"/>
      <c r="R94" s="456"/>
      <c r="S94" s="456"/>
      <c r="T94" s="456"/>
      <c r="U94" s="456"/>
      <c r="V94" s="456"/>
      <c r="W94" s="456"/>
      <c r="X94" s="456"/>
      <c r="Y94" s="457"/>
    </row>
    <row r="95" spans="2:25" ht="17.25" customHeight="1">
      <c r="B95" s="434"/>
      <c r="C95" s="456"/>
      <c r="D95" s="456"/>
      <c r="E95" s="803"/>
      <c r="F95" s="803"/>
      <c r="G95" s="804"/>
      <c r="Q95" s="774"/>
      <c r="R95" s="456"/>
      <c r="S95" s="456"/>
      <c r="T95" s="456"/>
      <c r="U95" s="456"/>
      <c r="V95" s="456"/>
      <c r="W95" s="456"/>
      <c r="X95" s="456"/>
      <c r="Y95" s="457"/>
    </row>
    <row r="96" spans="2:25" ht="17.25" customHeight="1">
      <c r="B96" s="434"/>
      <c r="C96" s="456"/>
      <c r="D96" s="456"/>
      <c r="E96" s="803"/>
      <c r="F96" s="803"/>
      <c r="G96" s="804"/>
      <c r="Q96" s="774"/>
      <c r="R96" s="456"/>
      <c r="S96" s="456"/>
      <c r="T96" s="456"/>
      <c r="U96" s="456"/>
      <c r="V96" s="456"/>
      <c r="W96" s="456"/>
      <c r="X96" s="456"/>
      <c r="Y96" s="457"/>
    </row>
    <row r="97" spans="2:25" ht="17.25" customHeight="1">
      <c r="B97" s="434"/>
      <c r="C97" s="456"/>
      <c r="D97" s="456"/>
      <c r="E97" s="803"/>
      <c r="F97" s="803"/>
      <c r="G97" s="804"/>
      <c r="Q97" s="774"/>
      <c r="R97" s="456"/>
      <c r="S97" s="456"/>
      <c r="T97" s="456"/>
      <c r="U97" s="456"/>
      <c r="V97" s="456"/>
      <c r="W97" s="456"/>
      <c r="X97" s="456"/>
      <c r="Y97" s="457"/>
    </row>
    <row r="98" spans="2:25" ht="17.25" customHeight="1">
      <c r="B98" s="434"/>
      <c r="C98" s="456"/>
      <c r="D98" s="456"/>
      <c r="E98" s="803"/>
      <c r="F98" s="803"/>
      <c r="G98" s="804"/>
      <c r="Q98" s="774"/>
      <c r="R98" s="456"/>
      <c r="S98" s="456"/>
      <c r="T98" s="456"/>
      <c r="U98" s="456"/>
      <c r="V98" s="456"/>
      <c r="W98" s="456"/>
      <c r="X98" s="456"/>
      <c r="Y98" s="457"/>
    </row>
    <row r="99" spans="2:25" ht="17.25" customHeight="1">
      <c r="B99" s="434"/>
      <c r="C99" s="456"/>
      <c r="D99" s="456"/>
      <c r="E99" s="803"/>
      <c r="F99" s="803"/>
      <c r="G99" s="804"/>
      <c r="Q99" s="774"/>
      <c r="R99" s="456"/>
      <c r="S99" s="456"/>
      <c r="T99" s="456"/>
      <c r="U99" s="456"/>
      <c r="V99" s="456"/>
      <c r="W99" s="456"/>
      <c r="X99" s="456"/>
      <c r="Y99" s="457"/>
    </row>
    <row r="100" spans="2:25" ht="17.25" customHeight="1" thickBot="1">
      <c r="B100" s="806"/>
      <c r="C100" s="748"/>
      <c r="D100" s="748"/>
      <c r="E100" s="807"/>
      <c r="F100" s="807"/>
      <c r="G100" s="808"/>
      <c r="Q100" s="809"/>
      <c r="R100" s="748"/>
      <c r="S100" s="748"/>
      <c r="T100" s="748"/>
      <c r="U100" s="748"/>
      <c r="V100" s="748"/>
      <c r="W100" s="748"/>
      <c r="X100" s="748"/>
      <c r="Y100" s="784"/>
    </row>
    <row r="101" spans="2:25" ht="17.25" customHeight="1">
      <c r="E101" s="810"/>
      <c r="F101" s="810"/>
      <c r="G101" s="810"/>
    </row>
    <row r="102" spans="2:25" ht="17.25" customHeight="1">
      <c r="E102" s="810"/>
      <c r="F102" s="810"/>
      <c r="G102" s="810"/>
    </row>
    <row r="103" spans="2:25" ht="17.25" customHeight="1"/>
    <row r="104" spans="2:25" ht="17.25" customHeight="1"/>
    <row r="105" spans="2:25" ht="17.25" customHeight="1"/>
    <row r="106" spans="2:25" ht="17.25" customHeight="1"/>
    <row r="107" spans="2:25" ht="17.25" customHeight="1"/>
    <row r="108" spans="2:25" ht="17.25" customHeight="1"/>
    <row r="109" spans="2:25" ht="17.25" customHeight="1"/>
    <row r="110" spans="2:25" ht="17.25" customHeight="1"/>
    <row r="111" spans="2:25" ht="17.25" customHeight="1"/>
    <row r="112" spans="2:25"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sheetData>
  <sheetProtection password="8239" sheet="1" selectLockedCells="1"/>
  <mergeCells count="105">
    <mergeCell ref="AC31:AE31"/>
    <mergeCell ref="AE23:AE24"/>
    <mergeCell ref="AD23:AD24"/>
    <mergeCell ref="AS9:AT9"/>
    <mergeCell ref="AQ11:AR11"/>
    <mergeCell ref="AQ10:AR10"/>
    <mergeCell ref="AQ9:AR9"/>
    <mergeCell ref="AA11:AA14"/>
    <mergeCell ref="AA6:AA9"/>
    <mergeCell ref="AO10:AP10"/>
    <mergeCell ref="AO9:AP9"/>
    <mergeCell ref="AQ12:AR12"/>
    <mergeCell ref="AO12:AP12"/>
    <mergeCell ref="AO11:AP11"/>
    <mergeCell ref="AS14:AT14"/>
    <mergeCell ref="AQ16:AR16"/>
    <mergeCell ref="AQ15:AR15"/>
    <mergeCell ref="AQ14:AR14"/>
    <mergeCell ref="F1:M1"/>
    <mergeCell ref="AW5:AY5"/>
    <mergeCell ref="AM5:AO5"/>
    <mergeCell ref="C2:G3"/>
    <mergeCell ref="Q2:U3"/>
    <mergeCell ref="F5:F6"/>
    <mergeCell ref="E5:E6"/>
    <mergeCell ref="C5:D5"/>
    <mergeCell ref="R6:S6"/>
    <mergeCell ref="T6:U6"/>
    <mergeCell ref="AL1:AP1"/>
    <mergeCell ref="AH3:AI3"/>
    <mergeCell ref="AB3:AB4"/>
    <mergeCell ref="G5:G6"/>
    <mergeCell ref="W2:W3"/>
    <mergeCell ref="BF19:BF20"/>
    <mergeCell ref="AB23:AB24"/>
    <mergeCell ref="AA23:AA24"/>
    <mergeCell ref="AM13:AN13"/>
    <mergeCell ref="AO13:AP13"/>
    <mergeCell ref="BF22:BF23"/>
    <mergeCell ref="BF10:BF11"/>
    <mergeCell ref="BF12:BF13"/>
    <mergeCell ref="AM16:AN16"/>
    <mergeCell ref="AO16:AP16"/>
    <mergeCell ref="AS12:AT12"/>
    <mergeCell ref="AS11:AT11"/>
    <mergeCell ref="AS10:AT10"/>
    <mergeCell ref="AQ13:AR13"/>
    <mergeCell ref="AC23:AC24"/>
    <mergeCell ref="AG17:AH18"/>
    <mergeCell ref="AM10:AN10"/>
    <mergeCell ref="AM11:AN11"/>
    <mergeCell ref="AM12:AN12"/>
    <mergeCell ref="AS17:AT17"/>
    <mergeCell ref="AS16:AT16"/>
    <mergeCell ref="AS15:AT15"/>
    <mergeCell ref="AM14:AN14"/>
    <mergeCell ref="AM15:AN15"/>
    <mergeCell ref="C69:D69"/>
    <mergeCell ref="E69:E70"/>
    <mergeCell ref="F69:F70"/>
    <mergeCell ref="G69:G70"/>
    <mergeCell ref="C53:D53"/>
    <mergeCell ref="X36:Y36"/>
    <mergeCell ref="T21:U21"/>
    <mergeCell ref="R21:S21"/>
    <mergeCell ref="R36:S36"/>
    <mergeCell ref="T36:U36"/>
    <mergeCell ref="T35:Y35"/>
    <mergeCell ref="X21:Y21"/>
    <mergeCell ref="J30:J31"/>
    <mergeCell ref="E21:E22"/>
    <mergeCell ref="C37:D37"/>
    <mergeCell ref="C21:D21"/>
    <mergeCell ref="G53:G54"/>
    <mergeCell ref="F53:F54"/>
    <mergeCell ref="E53:E54"/>
    <mergeCell ref="G37:G38"/>
    <mergeCell ref="F37:F38"/>
    <mergeCell ref="E37:E38"/>
    <mergeCell ref="G21:G22"/>
    <mergeCell ref="F21:F22"/>
    <mergeCell ref="J41:K41"/>
    <mergeCell ref="J40:K40"/>
    <mergeCell ref="BM5:BO5"/>
    <mergeCell ref="BV5:BX5"/>
    <mergeCell ref="BC5:BE5"/>
    <mergeCell ref="I2:J3"/>
    <mergeCell ref="K2:M3"/>
    <mergeCell ref="AY14:AY15"/>
    <mergeCell ref="AZ14:AZ15"/>
    <mergeCell ref="AX6:AY7"/>
    <mergeCell ref="AW6:AW7"/>
    <mergeCell ref="AM8:AP8"/>
    <mergeCell ref="AQ8:AT8"/>
    <mergeCell ref="AO15:AP15"/>
    <mergeCell ref="AO14:AP14"/>
    <mergeCell ref="AC3:AC4"/>
    <mergeCell ref="AD3:AE3"/>
    <mergeCell ref="AL2:AP3"/>
    <mergeCell ref="AS13:AT13"/>
    <mergeCell ref="AM9:AN9"/>
    <mergeCell ref="BH10:BH11"/>
    <mergeCell ref="BH12:BH13"/>
    <mergeCell ref="T20:Y20"/>
    <mergeCell ref="AG20:AH21"/>
  </mergeCells>
  <phoneticPr fontId="1"/>
  <conditionalFormatting sqref="AS16">
    <cfRule type="expression" dxfId="0" priority="29">
      <formula>$D$1&gt;=3</formula>
    </cfRule>
  </conditionalFormatting>
  <dataValidations count="3">
    <dataValidation type="list" allowBlank="1" showInputMessage="1" showErrorMessage="1" sqref="E7:E18 E23:E34 E39:E50 E55:E66 E71:E102 AC25:AC30">
      <formula1>"〇,×"</formula1>
    </dataValidation>
    <dataValidation type="whole" errorStyle="information" allowBlank="1" showInputMessage="1" showErrorMessage="1" errorTitle="数値確認" error="間違いないですか？" sqref="F7:F18 F23:F34 F39:F50 F55:F66 F71:F102">
      <formula1>0</formula1>
      <formula2>100</formula2>
    </dataValidation>
    <dataValidation errorStyle="information" imeMode="halfAlpha" operator="greaterThan" allowBlank="1" showInputMessage="1" showErrorMessage="1" errorTitle="数値確認" error="マイナスは付けずに_x000a_入力して下さい。" sqref="G71:G102 G23:G34 G55:G66 G39:G50 G7:G18"/>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入力シート</vt:lpstr>
      <vt:lpstr>申告書</vt:lpstr>
      <vt:lpstr>控</vt:lpstr>
      <vt:lpstr>分離課税用別表</vt:lpstr>
      <vt:lpstr>換算</vt:lpstr>
      <vt:lpstr>控!Print_Area</vt:lpstr>
      <vt:lpstr>申告書!Print_Area</vt:lpstr>
    </vt:vector>
  </TitlesOfParts>
  <Company>苫小牧市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SIMINZEI115</dc:creator>
  <cp:lastModifiedBy>SIMINZEI115</cp:lastModifiedBy>
  <cp:lastPrinted>2021-01-25T00:50:30Z</cp:lastPrinted>
  <dcterms:created xsi:type="dcterms:W3CDTF">2018-08-14T05:33:12Z</dcterms:created>
  <dcterms:modified xsi:type="dcterms:W3CDTF">2022-11-08T05:47:43Z</dcterms:modified>
</cp:coreProperties>
</file>